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 firstSheet="1" activeTab="1"/>
  </bookViews>
  <sheets>
    <sheet name="Rekapitulace zakázky" sheetId="1" state="veryHidden" r:id="rId1"/>
    <sheet name="01 - Předpokládaný objem ..." sheetId="2" r:id="rId2"/>
  </sheets>
  <definedNames>
    <definedName name="_xlnm.Print_Area" localSheetId="0">'Rekapitulace zakázky'!$D$4:$AO$36,'Rekapitulace zakázky'!$C$42:$AQ$56</definedName>
    <definedName name="_xlnm.Print_Titles" localSheetId="0">'Rekapitulace zakázky'!$52:$52</definedName>
    <definedName name="_xlnm._FilterDatabase" localSheetId="1" hidden="1">'01 - Předpokládaný objem ...'!$C$98:$K$475</definedName>
    <definedName name="_xlnm.Print_Area" localSheetId="1">'01 - Předpokládaný objem ...'!$C$45:$J$80,'01 - Předpokládaný objem ...'!$C$86:$K$475</definedName>
    <definedName name="_xlnm.Print_Titles" localSheetId="1">'01 - Předpokládaný objem ...'!$98:$98</definedName>
  </definedNames>
  <calcPr/>
</workbook>
</file>

<file path=xl/calcChain.xml><?xml version="1.0" encoding="utf-8"?>
<calcChain xmlns="http://schemas.openxmlformats.org/spreadsheetml/2006/main">
  <c i="2" l="1" r="J37"/>
  <c r="J36"/>
  <c i="1" r="AY55"/>
  <c i="2" r="J35"/>
  <c i="1" r="AX55"/>
  <c i="2" r="BI473"/>
  <c r="BH473"/>
  <c r="BG473"/>
  <c r="BF473"/>
  <c r="T473"/>
  <c r="R473"/>
  <c r="P473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8"/>
  <c r="BH438"/>
  <c r="BG438"/>
  <c r="BF438"/>
  <c r="T438"/>
  <c r="R438"/>
  <c r="P438"/>
  <c r="BI436"/>
  <c r="BH436"/>
  <c r="BG436"/>
  <c r="BF436"/>
  <c r="T436"/>
  <c r="R436"/>
  <c r="P436"/>
  <c r="BI433"/>
  <c r="BH433"/>
  <c r="BG433"/>
  <c r="BF433"/>
  <c r="T433"/>
  <c r="R433"/>
  <c r="P433"/>
  <c r="BI430"/>
  <c r="BH430"/>
  <c r="BG430"/>
  <c r="BF430"/>
  <c r="T430"/>
  <c r="R430"/>
  <c r="P430"/>
  <c r="BI427"/>
  <c r="BH427"/>
  <c r="BG427"/>
  <c r="BF427"/>
  <c r="T427"/>
  <c r="R427"/>
  <c r="P427"/>
  <c r="BI424"/>
  <c r="BH424"/>
  <c r="BG424"/>
  <c r="BF424"/>
  <c r="T424"/>
  <c r="R424"/>
  <c r="P424"/>
  <c r="BI420"/>
  <c r="BH420"/>
  <c r="BG420"/>
  <c r="BF420"/>
  <c r="T420"/>
  <c r="R420"/>
  <c r="P420"/>
  <c r="BI418"/>
  <c r="BH418"/>
  <c r="BG418"/>
  <c r="BF418"/>
  <c r="T418"/>
  <c r="R418"/>
  <c r="P418"/>
  <c r="BI415"/>
  <c r="BH415"/>
  <c r="BG415"/>
  <c r="BF415"/>
  <c r="T415"/>
  <c r="R415"/>
  <c r="P415"/>
  <c r="BI412"/>
  <c r="BH412"/>
  <c r="BG412"/>
  <c r="BF412"/>
  <c r="T412"/>
  <c r="R412"/>
  <c r="P412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5"/>
  <c r="BH395"/>
  <c r="BG395"/>
  <c r="BF395"/>
  <c r="T395"/>
  <c r="R395"/>
  <c r="P395"/>
  <c r="BI392"/>
  <c r="BH392"/>
  <c r="BG392"/>
  <c r="BF392"/>
  <c r="T392"/>
  <c r="R392"/>
  <c r="P392"/>
  <c r="BI389"/>
  <c r="BH389"/>
  <c r="BG389"/>
  <c r="BF389"/>
  <c r="T389"/>
  <c r="R389"/>
  <c r="P389"/>
  <c r="BI387"/>
  <c r="BH387"/>
  <c r="BG387"/>
  <c r="BF387"/>
  <c r="T387"/>
  <c r="R387"/>
  <c r="P387"/>
  <c r="BI384"/>
  <c r="BH384"/>
  <c r="BG384"/>
  <c r="BF384"/>
  <c r="T384"/>
  <c r="R384"/>
  <c r="P384"/>
  <c r="BI381"/>
  <c r="BH381"/>
  <c r="BG381"/>
  <c r="BF381"/>
  <c r="T381"/>
  <c r="R381"/>
  <c r="P381"/>
  <c r="BI378"/>
  <c r="BH378"/>
  <c r="BG378"/>
  <c r="BF378"/>
  <c r="T378"/>
  <c r="R378"/>
  <c r="P378"/>
  <c r="BI375"/>
  <c r="BH375"/>
  <c r="BG375"/>
  <c r="BF375"/>
  <c r="T375"/>
  <c r="R375"/>
  <c r="P375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4"/>
  <c r="BH364"/>
  <c r="BG364"/>
  <c r="BF364"/>
  <c r="T364"/>
  <c r="R364"/>
  <c r="P364"/>
  <c r="BI362"/>
  <c r="BH362"/>
  <c r="BG362"/>
  <c r="BF362"/>
  <c r="T362"/>
  <c r="R362"/>
  <c r="P362"/>
  <c r="BI360"/>
  <c r="BH360"/>
  <c r="BG360"/>
  <c r="BF360"/>
  <c r="T360"/>
  <c r="R360"/>
  <c r="P360"/>
  <c r="BI357"/>
  <c r="BH357"/>
  <c r="BG357"/>
  <c r="BF357"/>
  <c r="T357"/>
  <c r="R357"/>
  <c r="P357"/>
  <c r="BI355"/>
  <c r="BH355"/>
  <c r="BG355"/>
  <c r="BF355"/>
  <c r="T355"/>
  <c r="R355"/>
  <c r="P355"/>
  <c r="BI352"/>
  <c r="BH352"/>
  <c r="BG352"/>
  <c r="BF352"/>
  <c r="T352"/>
  <c r="R352"/>
  <c r="P352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5"/>
  <c r="BH325"/>
  <c r="BG325"/>
  <c r="BF325"/>
  <c r="T325"/>
  <c r="R325"/>
  <c r="P325"/>
  <c r="BI322"/>
  <c r="BH322"/>
  <c r="BG322"/>
  <c r="BF322"/>
  <c r="T322"/>
  <c r="R322"/>
  <c r="P322"/>
  <c r="BI319"/>
  <c r="BH319"/>
  <c r="BG319"/>
  <c r="BF319"/>
  <c r="T319"/>
  <c r="R319"/>
  <c r="P319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T197"/>
  <c r="R198"/>
  <c r="R197"/>
  <c r="P198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J96"/>
  <c r="F96"/>
  <c r="J95"/>
  <c r="F95"/>
  <c r="F93"/>
  <c r="E91"/>
  <c r="J55"/>
  <c r="F55"/>
  <c r="J54"/>
  <c r="F54"/>
  <c r="F52"/>
  <c r="E50"/>
  <c r="J12"/>
  <c r="J52"/>
  <c r="E7"/>
  <c r="E48"/>
  <c i="1" r="L50"/>
  <c r="AM50"/>
  <c r="AM49"/>
  <c r="L49"/>
  <c r="AM47"/>
  <c r="L47"/>
  <c r="L45"/>
  <c r="L44"/>
  <c i="2" r="J470"/>
  <c r="J433"/>
  <c r="BK415"/>
  <c r="J395"/>
  <c r="J364"/>
  <c r="J335"/>
  <c r="J276"/>
  <c r="BK243"/>
  <c r="J139"/>
  <c r="J381"/>
  <c r="J332"/>
  <c r="BK311"/>
  <c r="J259"/>
  <c r="J224"/>
  <c r="J198"/>
  <c r="J150"/>
  <c r="BK473"/>
  <c r="J418"/>
  <c r="J371"/>
  <c r="BK338"/>
  <c r="J278"/>
  <c r="BK209"/>
  <c r="J136"/>
  <c r="BK433"/>
  <c r="BK381"/>
  <c r="J290"/>
  <c r="BK189"/>
  <c r="J118"/>
  <c r="BK427"/>
  <c r="BK322"/>
  <c r="BK192"/>
  <c r="BK460"/>
  <c r="J192"/>
  <c r="J457"/>
  <c r="J438"/>
  <c r="BK424"/>
  <c r="BK404"/>
  <c r="BK369"/>
  <c r="J346"/>
  <c r="BK319"/>
  <c r="J297"/>
  <c r="J249"/>
  <c r="BK224"/>
  <c r="J133"/>
  <c r="J392"/>
  <c r="BK346"/>
  <c r="BK325"/>
  <c r="BK274"/>
  <c r="J246"/>
  <c r="BK221"/>
  <c r="J170"/>
  <c r="J144"/>
  <c r="BK441"/>
  <c r="J399"/>
  <c r="BK357"/>
  <c r="J311"/>
  <c r="J274"/>
  <c r="J234"/>
  <c r="BK139"/>
  <c r="J464"/>
  <c r="J415"/>
  <c r="BK303"/>
  <c r="BK237"/>
  <c r="BK127"/>
  <c r="BK436"/>
  <c r="BK375"/>
  <c r="J265"/>
  <c r="BK464"/>
  <c r="J173"/>
  <c r="J443"/>
  <c r="BK367"/>
  <c r="J284"/>
  <c r="BK150"/>
  <c r="BK343"/>
  <c r="BK268"/>
  <c r="J378"/>
  <c r="BK290"/>
  <c r="J108"/>
  <c r="BK399"/>
  <c r="BK355"/>
  <c r="J322"/>
  <c r="BK265"/>
  <c r="J221"/>
  <c r="BK173"/>
  <c r="BK142"/>
  <c r="J473"/>
  <c r="J451"/>
  <c r="J410"/>
  <c r="J369"/>
  <c r="BK335"/>
  <c r="BK300"/>
  <c r="BK246"/>
  <c r="J186"/>
  <c r="J142"/>
  <c r="J124"/>
  <c r="J262"/>
  <c r="BK198"/>
  <c r="J147"/>
  <c r="J105"/>
  <c r="BK447"/>
  <c r="BK420"/>
  <c r="J402"/>
  <c r="J355"/>
  <c r="J307"/>
  <c r="BK281"/>
  <c r="BK231"/>
  <c r="J153"/>
  <c r="J102"/>
  <c r="BK348"/>
  <c r="BK314"/>
  <c r="BK253"/>
  <c r="J203"/>
  <c r="BK159"/>
  <c r="BK108"/>
  <c r="BK438"/>
  <c r="BK392"/>
  <c r="J328"/>
  <c r="BK271"/>
  <c r="BK215"/>
  <c r="BK156"/>
  <c r="J121"/>
  <c r="J467"/>
  <c r="J389"/>
  <c r="BK332"/>
  <c r="J253"/>
  <c r="J156"/>
  <c r="J454"/>
  <c r="BK378"/>
  <c r="J195"/>
  <c r="BK287"/>
  <c r="BK153"/>
  <c r="BK445"/>
  <c r="BK418"/>
  <c r="BK389"/>
  <c r="BK362"/>
  <c r="J314"/>
  <c r="J256"/>
  <c r="J228"/>
  <c r="BK179"/>
  <c r="J114"/>
  <c r="BK360"/>
  <c r="J341"/>
  <c r="J293"/>
  <c r="BK262"/>
  <c r="BK234"/>
  <c r="BK165"/>
  <c r="BK124"/>
  <c r="BK451"/>
  <c r="J384"/>
  <c r="J348"/>
  <c r="BK293"/>
  <c r="BK259"/>
  <c r="BK170"/>
  <c r="BK130"/>
  <c r="BK102"/>
  <c r="J430"/>
  <c r="BK402"/>
  <c r="J360"/>
  <c r="BK276"/>
  <c r="J176"/>
  <c r="J445"/>
  <c r="J367"/>
  <c r="J268"/>
  <c r="J165"/>
  <c r="J206"/>
  <c r="BK136"/>
  <c r="J441"/>
  <c r="J375"/>
  <c r="J300"/>
  <c r="J215"/>
  <c r="BK371"/>
  <c r="J303"/>
  <c r="BK195"/>
  <c r="BK352"/>
  <c r="J231"/>
  <c r="BK470"/>
  <c r="J362"/>
  <c r="BK317"/>
  <c r="BK284"/>
  <c r="J240"/>
  <c r="BK186"/>
  <c r="BK162"/>
  <c r="BK111"/>
  <c r="BK457"/>
  <c r="J424"/>
  <c r="BK407"/>
  <c r="J357"/>
  <c r="J319"/>
  <c r="BK249"/>
  <c r="J209"/>
  <c r="BK176"/>
  <c r="J127"/>
  <c r="BK384"/>
  <c r="BK228"/>
  <c r="BK144"/>
  <c r="BK114"/>
  <c r="BK467"/>
  <c r="J407"/>
  <c r="J317"/>
  <c r="BK240"/>
  <c r="BK121"/>
  <c r="BK328"/>
  <c r="J212"/>
  <c r="BK412"/>
  <c r="J325"/>
  <c r="BK203"/>
  <c r="J427"/>
  <c r="BK341"/>
  <c r="BK297"/>
  <c r="BK256"/>
  <c r="BK206"/>
  <c r="BK168"/>
  <c r="J130"/>
  <c r="BK105"/>
  <c r="J447"/>
  <c r="J420"/>
  <c r="BK395"/>
  <c r="J352"/>
  <c r="J309"/>
  <c r="J218"/>
  <c r="J179"/>
  <c r="BK133"/>
  <c r="BK387"/>
  <c r="J237"/>
  <c r="J162"/>
  <c i="1" r="AS54"/>
  <c i="2" r="J436"/>
  <c r="J338"/>
  <c r="J271"/>
  <c r="BK182"/>
  <c r="J387"/>
  <c r="J281"/>
  <c r="J189"/>
  <c r="BK454"/>
  <c r="BK307"/>
  <c r="J111"/>
  <c r="BK410"/>
  <c r="J343"/>
  <c r="BK309"/>
  <c r="BK278"/>
  <c r="J243"/>
  <c r="J182"/>
  <c r="J159"/>
  <c r="J460"/>
  <c r="BK443"/>
  <c r="J412"/>
  <c r="J404"/>
  <c r="BK364"/>
  <c r="J287"/>
  <c r="BK212"/>
  <c r="BK147"/>
  <c r="BK430"/>
  <c r="BK218"/>
  <c r="J168"/>
  <c r="BK118"/>
  <c l="1" r="R146"/>
  <c r="P227"/>
  <c r="R117"/>
  <c r="T185"/>
  <c r="T202"/>
  <c r="R227"/>
  <c r="R296"/>
  <c r="T313"/>
  <c r="T331"/>
  <c r="P398"/>
  <c r="R101"/>
  <c r="R100"/>
  <c r="BK146"/>
  <c r="J146"/>
  <c r="J63"/>
  <c r="R185"/>
  <c r="P252"/>
  <c r="T117"/>
  <c r="BK185"/>
  <c r="J185"/>
  <c r="J64"/>
  <c r="BK252"/>
  <c r="J252"/>
  <c r="J69"/>
  <c r="P296"/>
  <c r="R306"/>
  <c r="P313"/>
  <c r="P351"/>
  <c r="T374"/>
  <c r="T398"/>
  <c r="P101"/>
  <c r="P146"/>
  <c r="P202"/>
  <c r="R252"/>
  <c r="BK306"/>
  <c r="J306"/>
  <c r="J71"/>
  <c r="BK331"/>
  <c r="J331"/>
  <c r="J73"/>
  <c r="T351"/>
  <c r="BK398"/>
  <c r="J398"/>
  <c r="J76"/>
  <c r="R423"/>
  <c r="P450"/>
  <c r="T450"/>
  <c r="R463"/>
  <c r="BK101"/>
  <c r="P117"/>
  <c r="BK202"/>
  <c r="J202"/>
  <c r="J67"/>
  <c r="T252"/>
  <c r="BK313"/>
  <c r="J313"/>
  <c r="J72"/>
  <c r="BK351"/>
  <c r="J351"/>
  <c r="J74"/>
  <c r="BK374"/>
  <c r="J374"/>
  <c r="J75"/>
  <c r="BK423"/>
  <c r="J423"/>
  <c r="J77"/>
  <c r="BK450"/>
  <c r="J450"/>
  <c r="J78"/>
  <c r="R450"/>
  <c r="P463"/>
  <c r="BK117"/>
  <c r="J117"/>
  <c r="J62"/>
  <c r="P185"/>
  <c r="BK227"/>
  <c r="J227"/>
  <c r="J68"/>
  <c r="BK296"/>
  <c r="J296"/>
  <c r="J70"/>
  <c r="P306"/>
  <c r="R313"/>
  <c r="R331"/>
  <c r="R374"/>
  <c r="BK463"/>
  <c r="J463"/>
  <c r="J79"/>
  <c r="T101"/>
  <c r="T146"/>
  <c r="R202"/>
  <c r="T227"/>
  <c r="T296"/>
  <c r="T306"/>
  <c r="P331"/>
  <c r="R351"/>
  <c r="P374"/>
  <c r="R398"/>
  <c r="P423"/>
  <c r="T423"/>
  <c r="T463"/>
  <c r="BK197"/>
  <c r="J197"/>
  <c r="J65"/>
  <c r="E89"/>
  <c r="BE102"/>
  <c r="BE108"/>
  <c r="BE114"/>
  <c r="BE118"/>
  <c r="BE111"/>
  <c r="BE133"/>
  <c r="BE142"/>
  <c r="BE150"/>
  <c r="BE159"/>
  <c r="BE165"/>
  <c r="BE182"/>
  <c r="BE189"/>
  <c r="BE215"/>
  <c r="BE234"/>
  <c r="BE256"/>
  <c r="BE338"/>
  <c r="BE346"/>
  <c r="BE371"/>
  <c r="BE389"/>
  <c r="BE410"/>
  <c r="BE443"/>
  <c r="BE454"/>
  <c r="BE460"/>
  <c r="J93"/>
  <c r="BE105"/>
  <c r="BE144"/>
  <c r="BE284"/>
  <c r="BE297"/>
  <c r="BE343"/>
  <c r="BE348"/>
  <c r="BE392"/>
  <c r="BE402"/>
  <c r="BE404"/>
  <c r="BE415"/>
  <c r="BE418"/>
  <c r="BE430"/>
  <c r="BE441"/>
  <c r="BE451"/>
  <c r="BE124"/>
  <c r="BE139"/>
  <c r="BE170"/>
  <c r="BE203"/>
  <c r="BE209"/>
  <c r="BE274"/>
  <c r="BE281"/>
  <c r="BE287"/>
  <c r="BE293"/>
  <c r="BE300"/>
  <c r="BE307"/>
  <c r="BE311"/>
  <c r="BE314"/>
  <c r="BE328"/>
  <c r="BE352"/>
  <c r="BE375"/>
  <c r="BE378"/>
  <c r="BE384"/>
  <c r="BE395"/>
  <c r="BE412"/>
  <c r="BE424"/>
  <c r="BE436"/>
  <c r="BE438"/>
  <c r="BE447"/>
  <c r="BE467"/>
  <c r="BE127"/>
  <c r="BE153"/>
  <c r="BE168"/>
  <c r="BE198"/>
  <c r="BE221"/>
  <c r="BE224"/>
  <c r="BE262"/>
  <c r="BE265"/>
  <c r="BE276"/>
  <c r="BE303"/>
  <c r="BE317"/>
  <c r="BE319"/>
  <c r="BE322"/>
  <c r="BE364"/>
  <c r="BE367"/>
  <c r="BE369"/>
  <c r="BE387"/>
  <c r="BE407"/>
  <c r="BE420"/>
  <c r="BE433"/>
  <c r="BE445"/>
  <c r="BE457"/>
  <c r="BE470"/>
  <c r="BE473"/>
  <c r="BE121"/>
  <c r="BE156"/>
  <c r="BE162"/>
  <c r="BE173"/>
  <c r="BE192"/>
  <c r="BE228"/>
  <c r="BE231"/>
  <c r="BE240"/>
  <c r="BE243"/>
  <c r="BE249"/>
  <c r="BE271"/>
  <c r="BE290"/>
  <c r="BE309"/>
  <c r="BE357"/>
  <c r="BE130"/>
  <c r="BE136"/>
  <c r="BE147"/>
  <c r="BE176"/>
  <c r="BE179"/>
  <c r="BE186"/>
  <c r="BE195"/>
  <c r="BE206"/>
  <c r="BE212"/>
  <c r="BE218"/>
  <c r="BE237"/>
  <c r="BE246"/>
  <c r="BE253"/>
  <c r="BE259"/>
  <c r="BE268"/>
  <c r="BE278"/>
  <c r="BE325"/>
  <c r="BE332"/>
  <c r="BE335"/>
  <c r="BE341"/>
  <c r="BE355"/>
  <c r="BE360"/>
  <c r="BE362"/>
  <c r="BE381"/>
  <c r="BE399"/>
  <c r="BE427"/>
  <c r="BE464"/>
  <c r="F34"/>
  <c i="1" r="BA55"/>
  <c r="BA54"/>
  <c r="W30"/>
  <c i="2" r="F35"/>
  <c i="1" r="BB55"/>
  <c r="BB54"/>
  <c r="W31"/>
  <c i="2" r="F37"/>
  <c i="1" r="BD55"/>
  <c r="BD54"/>
  <c r="W33"/>
  <c i="2" r="F36"/>
  <c i="1" r="BC55"/>
  <c r="BC54"/>
  <c r="W32"/>
  <c i="2" r="J34"/>
  <c i="1" r="AW55"/>
  <c i="2" l="1" r="BK100"/>
  <c r="T201"/>
  <c r="P100"/>
  <c r="R201"/>
  <c r="R99"/>
  <c r="T100"/>
  <c r="T99"/>
  <c r="P201"/>
  <c r="J101"/>
  <c r="J61"/>
  <c r="BK201"/>
  <c r="J201"/>
  <c r="J66"/>
  <c i="1" r="AX54"/>
  <c r="AW54"/>
  <c r="AK30"/>
  <c i="2" r="J33"/>
  <c i="1" r="AV55"/>
  <c r="AT55"/>
  <c i="2" r="F33"/>
  <c i="1" r="AZ55"/>
  <c r="AZ54"/>
  <c r="AV54"/>
  <c r="AK29"/>
  <c r="AY54"/>
  <c i="2" l="1" r="P99"/>
  <c i="1" r="AU55"/>
  <c i="2" r="BK99"/>
  <c r="J99"/>
  <c r="J59"/>
  <c r="J100"/>
  <c r="J60"/>
  <c i="1" r="AU54"/>
  <c r="W29"/>
  <c r="AT54"/>
  <c i="2" l="1" r="J30"/>
  <c i="1" r="AG55"/>
  <c r="AG54"/>
  <c r="AK26"/>
  <c r="AK35"/>
  <c i="2" l="1" r="J39"/>
  <c i="1" r="AN55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<sst xmlns="http://schemas.openxmlformats.org/spreadsheetml/2006/main">
  <si>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</si>
  <si>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</si>
  <si>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</si>
  <si>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</si>
  <si>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</si>
  <si>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{d4c7f782-d51b-418c-a2ef-d2857e1db47f}</t>
  </si>
  <si>
    <t>0,01</t>
  </si>
  <si>
    <t>21</t>
  </si>
  <si>
    <t>12</t>
  </si>
  <si>
    <t>REKAPITULACE ZAKÁZKY</t>
  </si>
  <si>
    <t xml:space="preserve">v ---  níže se nacházejí doplnkové a pomocné údaje k sestavám  --- v</t>
  </si>
  <si>
    <t>0,001</t>
  </si>
  <si>
    <t>Kód:</t>
  </si>
  <si>
    <t>65024056</t>
  </si>
  <si>
    <t>Zakázka:</t>
  </si>
  <si>
    <t>Obvod OŘ SPS Ústí nad Labem – opravy a údržba bytů a bytových objektů 2024-2026</t>
  </si>
  <si>
    <t>KSO:</t>
  </si>
  <si>
    <t/>
  </si>
  <si>
    <t>CC-CZ:</t>
  </si>
  <si>
    <t>Místo:</t>
  </si>
  <si>
    <t xml:space="preserve"> obvod OŘ UNL</t>
  </si>
  <si>
    <t>Datum:</t>
  </si>
  <si>
    <t>29. 7. 2024</t>
  </si>
  <si>
    <t>Zadavatel:</t>
  </si>
  <si>
    <t>IČ:</t>
  </si>
  <si>
    <t>70994234</t>
  </si>
  <si>
    <t>Správa železnic, státní organizace</t>
  </si>
  <si>
    <t>DIČ:</t>
  </si>
  <si>
    <t>CZ70994234</t>
  </si>
  <si>
    <t>Zhotovitel:</t>
  </si>
  <si>
    <t xml:space="preserve"> 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</si>
  <si>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</si>
  <si>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</si>
  <si>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</si>
  <si>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</si>
  <si>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</si>
  <si>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</si>
  <si>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</si>
  <si>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</si>
  <si>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</si>
  <si>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</si>
  <si>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</si>
  <si>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</si>
  <si>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</si>
  <si>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</si>
  <si>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</si>
  <si>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</si>
  <si>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</si>
  <si>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</si>
  <si>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</si>
  <si>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</si>
  <si>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</si>
  <si>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</si>
  <si>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</si>
  <si>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</si>
  <si>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</si>
  <si>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</si>
  <si>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</si>
  <si>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</si>
  <si>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</si>
  <si>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</si>
  <si>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</si>
  <si>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</si>
  <si>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</si>
  <si>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</si>
  <si>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</si>
  <si>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</si>
  <si>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</si>
  <si>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</si>
  <si>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</si>
  <si>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</si>
  <si>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</si>
  <si>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</si>
  <si>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</si>
  <si>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</si>
  <si>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</si>
  <si>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Předpokládaný objem dílčích smluv</t>
  </si>
  <si>
    <t>STA</t>
  </si>
  <si>
    <t>1</t>
  </si>
  <si>
    <t>{156adcf5-38ce-4786-bb9f-ab69e0fc3054}</t>
  </si>
  <si>
    <t>2</t>
  </si>
  <si>
    <t>KRYCÍ LIST SOUPISU PRACÍ</t>
  </si>
  <si>
    <t>Objekt:</t>
  </si>
  <si>
    <t>01 - Předpokládaný objem dílčích smluv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</si>
  <si>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</si>
  <si>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</si>
  <si>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</si>
  <si>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</si>
  <si>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</si>
  <si>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</si>
  <si>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</si>
  <si>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</si>
  <si>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</si>
  <si>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</si>
  <si>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</si>
  <si>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</si>
  <si>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</si>
  <si>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</si>
  <si>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735 - Ústřední vytápění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</si>
  <si>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</si>
  <si>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</si>
  <si>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</si>
  <si>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</si>
  <si>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</si>
  <si>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</si>
  <si>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</si>
  <si>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</si>
  <si>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</si>
  <si>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</si>
  <si>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</si>
  <si>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</si>
  <si>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</si>
  <si>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</si>
  <si>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</si>
  <si>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</si>
  <si>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</si>
  <si>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</si>
  <si>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</si>
  <si>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</si>
  <si>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</si>
  <si>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</si>
  <si>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</si>
  <si>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</si>
  <si>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</si>
  <si>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</si>
  <si>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</si>
  <si>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</si>
  <si>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340235212</t>
  </si>
  <si>
    <t>Zazdívka otvorů v příčkách nebo stěnách pl do 0,0225 m2 cihlami plnými tl přes 100 mm</t>
  </si>
  <si>
    <t>kus</t>
  </si>
  <si>
    <t>CS ÚRS 2024 02</t>
  </si>
  <si>
    <t>4</t>
  </si>
  <si>
    <t>-1821882673</t>
  </si>
  <si>
    <t>PP</t>
  </si>
  <si>
    <t>Zazdívka otvorů v příčkách nebo stěnách cihlami pálenými plnými plochy do 0,0225 m2, tloušťky přes 100 mm</t>
  </si>
  <si>
    <t>Online PSC</t>
  </si>
  <si>
    <t>https://podminky.urs.cz/item/CS_URS_2024_02/340235212</t>
  </si>
  <si>
    <t>340271035</t>
  </si>
  <si>
    <t>Zazdívka otvorů v příčkách nebo stěnách pl přes 1 do 4 m2 tvárnicemi pórobetonovými tl 125 mm</t>
  </si>
  <si>
    <t>m2</t>
  </si>
  <si>
    <t>-1212647460</t>
  </si>
  <si>
    <t>Zazdívka otvorů v příčkách nebo stěnách pórobetonovými tvárnicemi plochy přes 1 m2 do 4 m2, objemová hmotnost 500 kg/m3, tloušťka příčky 125 mm</t>
  </si>
  <si>
    <t>https://podminky.urs.cz/item/CS_URS_2024_02/340271035</t>
  </si>
  <si>
    <t>342272225</t>
  </si>
  <si>
    <t>Příčka z pórobetonových hladkých tvárnic na tenkovrstvou maltu tl 100 mm</t>
  </si>
  <si>
    <t>-203062527</t>
  </si>
  <si>
    <t>Příčky z pórobetonových tvárnic hladkých na tenké maltové lože objemová hmotnost do 500 kg/m3, tloušťka příčky 100 mm</t>
  </si>
  <si>
    <t>https://podminky.urs.cz/item/CS_URS_2024_02/342272225</t>
  </si>
  <si>
    <t>342272245</t>
  </si>
  <si>
    <t>Příčka z pórobetonových hladkých tvárnic na tenkovrstvou maltu tl 150 mm</t>
  </si>
  <si>
    <t>-1396704954</t>
  </si>
  <si>
    <t>Příčky z pórobetonových tvárnic hladkých na tenké maltové lože objemová hmotnost do 500 kg/m3, tloušťka příčky 150 mm</t>
  </si>
  <si>
    <t>https://podminky.urs.cz/item/CS_URS_2024_02/342272245</t>
  </si>
  <si>
    <t>5</t>
  </si>
  <si>
    <t>346272216</t>
  </si>
  <si>
    <t>Přizdívka z pórobetonových tvárnic tl 50 mm</t>
  </si>
  <si>
    <t>1852107979</t>
  </si>
  <si>
    <t>Přizdívky z pórobetonových tvárnic objemová hmotnost do 500 kg/m3, na tenké maltové lože, tloušťka přizdívky 50 mm</t>
  </si>
  <si>
    <t>https://podminky.urs.cz/item/CS_URS_2024_02/346272216</t>
  </si>
  <si>
    <t>6</t>
  </si>
  <si>
    <t>Úpravy povrchů, podlahy a osazování výplní</t>
  </si>
  <si>
    <t>612135101</t>
  </si>
  <si>
    <t>Hrubá výplň rýh ve stěnách maltou jakékoli šířky rýhy</t>
  </si>
  <si>
    <t>-948567884</t>
  </si>
  <si>
    <t>Hrubá výplň rýh maltou jakékoli šířky rýhy ve stěnách</t>
  </si>
  <si>
    <t>https://podminky.urs.cz/item/CS_URS_2024_02/612135101</t>
  </si>
  <si>
    <t>7</t>
  </si>
  <si>
    <t>612142001</t>
  </si>
  <si>
    <t>Pletivo sklovláknité vnitřních stěn vtlačené do tmelu</t>
  </si>
  <si>
    <t>-2075476944</t>
  </si>
  <si>
    <t>Pletivo vnitřních ploch v ploše nebo pruzích, na plném podkladu sklovláknité vtlačené do tmelu včetně tmelu stěn</t>
  </si>
  <si>
    <t>https://podminky.urs.cz/item/CS_URS_2024_02/612142001</t>
  </si>
  <si>
    <t>8</t>
  </si>
  <si>
    <t>612311131</t>
  </si>
  <si>
    <t>Vápenný štuk vnitřních stěn tloušťky do 3 mm</t>
  </si>
  <si>
    <t>28564152</t>
  </si>
  <si>
    <t>Vápenný štuk vnitřních ploch tloušťky do 3 mm svislých konstrukcí stěn</t>
  </si>
  <si>
    <t>https://podminky.urs.cz/item/CS_URS_2024_02/612311131</t>
  </si>
  <si>
    <t>9</t>
  </si>
  <si>
    <t>612321111</t>
  </si>
  <si>
    <t>Vápenocementová omítka hrubá jednovrstvá zatřená vnitřních stěn nanášená ručně</t>
  </si>
  <si>
    <t>1132663015</t>
  </si>
  <si>
    <t>Omítka vápenocementová vnitřních ploch nanášená ručně jednovrstvá, tloušťky do 10 mm hrubá zatřená svislých konstrukcí stěn</t>
  </si>
  <si>
    <t>https://podminky.urs.cz/item/CS_URS_2024_02/612321111</t>
  </si>
  <si>
    <t>10</t>
  </si>
  <si>
    <t>612325211</t>
  </si>
  <si>
    <t>Vápenocementová hladká omítka malých ploch do 0,09 m2 na stěnách</t>
  </si>
  <si>
    <t>1705219674</t>
  </si>
  <si>
    <t>Vápenocementová omítka jednotlivých malých ploch hladká na stěnách, plochy jednotlivě do 0,09 m2</t>
  </si>
  <si>
    <t>https://podminky.urs.cz/item/CS_URS_2024_02/612325211</t>
  </si>
  <si>
    <t>11</t>
  </si>
  <si>
    <t>619995001</t>
  </si>
  <si>
    <t>Začištění omítek kolem oken, dveří, podlah nebo obkladů</t>
  </si>
  <si>
    <t>m</t>
  </si>
  <si>
    <t>2063130285</t>
  </si>
  <si>
    <t>Začištění omítek (s dodáním hmot) kolem oken, dveří, podlah, obkladů apod.</t>
  </si>
  <si>
    <t>https://podminky.urs.cz/item/CS_URS_2024_02/619995001</t>
  </si>
  <si>
    <t>631311112</t>
  </si>
  <si>
    <t>Mazanina tl přes 50 do 80 mm z betonu prostého bez zvýšených nároků na prostředí tř. C 8/10</t>
  </si>
  <si>
    <t>m3</t>
  </si>
  <si>
    <t>-632272625</t>
  </si>
  <si>
    <t>Mazanina z betonu prostého bez zvýšených nároků na prostředí tl. přes 50 do 80 mm tř. C 8/10</t>
  </si>
  <si>
    <t>https://podminky.urs.cz/item/CS_URS_2024_02/631311112</t>
  </si>
  <si>
    <t>13</t>
  </si>
  <si>
    <t>642944121</t>
  </si>
  <si>
    <t>Osazování ocelových zárubní dodatečné pl do 2,5 m2</t>
  </si>
  <si>
    <t>70208918</t>
  </si>
  <si>
    <t>Osazení ocelových dveřních zárubní lisovaných nebo z úhelníků dodatečně s vybetonováním prahu, plochy do 2,5 m2</t>
  </si>
  <si>
    <t>https://podminky.urs.cz/item/CS_URS_2024_02/642944121</t>
  </si>
  <si>
    <t>14</t>
  </si>
  <si>
    <t>M</t>
  </si>
  <si>
    <t>55331130</t>
  </si>
  <si>
    <t>zárubeň ocelová pro běžné zdění hranatý profil 125 800 levá,pravá</t>
  </si>
  <si>
    <t>-687503437</t>
  </si>
  <si>
    <t>15</t>
  </si>
  <si>
    <t>55331126</t>
  </si>
  <si>
    <t>zárubeň ocelová pro běžné zdění hranatý profil 125 600 levá,pravá</t>
  </si>
  <si>
    <t>1208642966</t>
  </si>
  <si>
    <t>Ostatní konstrukce a práce, bourání</t>
  </si>
  <si>
    <t>16</t>
  </si>
  <si>
    <t>949101111</t>
  </si>
  <si>
    <t>Lešení pomocné pro objekty pozemních staveb s lešeňovou podlahou v do 1,9 m zatížení do 150 kg/m2</t>
  </si>
  <si>
    <t>311467782</t>
  </si>
  <si>
    <t>Lešení pomocné pracovní pro objekty pozemních staveb pro zatížení do 150 kg/m2, o výšce lešeňové podlahy do 1,9 m</t>
  </si>
  <si>
    <t>https://podminky.urs.cz/item/CS_URS_2024_02/949101111</t>
  </si>
  <si>
    <t>17</t>
  </si>
  <si>
    <t>949111211</t>
  </si>
  <si>
    <t>Příplatek k lešení lehkému kozovému trubkovému v do 1,2 m za každý den použití</t>
  </si>
  <si>
    <t>sada</t>
  </si>
  <si>
    <t>-43467594</t>
  </si>
  <si>
    <t>Lešení lehké kozové trubkové o výšce lešeňové podlahy do 1,2 m příplatek k ceně za každý den použití</t>
  </si>
  <si>
    <t>https://podminky.urs.cz/item/CS_URS_2024_02/949111211</t>
  </si>
  <si>
    <t>18</t>
  </si>
  <si>
    <t>949111812</t>
  </si>
  <si>
    <t>Demontáž lešení lehkého kozového trubkového v přes 1,2 do 1,9 m</t>
  </si>
  <si>
    <t>-1428739259</t>
  </si>
  <si>
    <t>Lešení lehké kozové trubkové o výšce lešeňové podlahy přes 1,2 do 1,9 m demontáž</t>
  </si>
  <si>
    <t>https://podminky.urs.cz/item/CS_URS_2024_02/949111812</t>
  </si>
  <si>
    <t>19</t>
  </si>
  <si>
    <t>952901111</t>
  </si>
  <si>
    <t>Vyčištění budov bytové a občanské výstavby při výšce podlaží do 4 m</t>
  </si>
  <si>
    <t>-1494888696</t>
  </si>
  <si>
    <t>Vyčištění budov nebo objektů před předáním do užívání budov bytové nebo občanské výstavby, světlé výšky podlaží do 4 m</t>
  </si>
  <si>
    <t>https://podminky.urs.cz/item/CS_URS_2024_02/952901111</t>
  </si>
  <si>
    <t>20</t>
  </si>
  <si>
    <t>962031133</t>
  </si>
  <si>
    <t>Bourání příček nebo přizdívek z cihel pálených tl přes 100 do 150 mm</t>
  </si>
  <si>
    <t>-1684105821</t>
  </si>
  <si>
    <t>Bourání příček nebo přizdívek z cihel pálených plných nebo dutých, tl. přes 100 do 150 mm</t>
  </si>
  <si>
    <t>https://podminky.urs.cz/item/CS_URS_2024_02/962031133</t>
  </si>
  <si>
    <t>968062355</t>
  </si>
  <si>
    <t>Vybourání dřevěných rámů oken dvojitých včetně křídel pl do 2 m2</t>
  </si>
  <si>
    <t>1380117374</t>
  </si>
  <si>
    <t>Vybourání dřevěných rámů oken s křídly, dveřních zárubní, vrat, stěn, ostění nebo obkladů rámů oken s křídly dvojitých, plochy do 2 m2</t>
  </si>
  <si>
    <t>https://podminky.urs.cz/item/CS_URS_2024_02/968062355</t>
  </si>
  <si>
    <t>22</t>
  </si>
  <si>
    <t>968072455</t>
  </si>
  <si>
    <t>Vybourání kovových dveřních zárubní pl do 2 m2</t>
  </si>
  <si>
    <t>-642504905</t>
  </si>
  <si>
    <t>Vybourání kovových rámů oken s křídly, dveřních zárubní, vrat, stěn, ostění nebo obkladů dveřních zárubní, plochy do 2 m2</t>
  </si>
  <si>
    <t>https://podminky.urs.cz/item/CS_URS_2024_02/968072455</t>
  </si>
  <si>
    <t>23</t>
  </si>
  <si>
    <t>969011121</t>
  </si>
  <si>
    <t>Vybourání vodovodního, plynového a pod. vedení DN do 52 mm</t>
  </si>
  <si>
    <t>-1215982370</t>
  </si>
  <si>
    <t>24</t>
  </si>
  <si>
    <t>971033331</t>
  </si>
  <si>
    <t>Vybourání otvorů ve zdivu cihelném pl do 0,09 m2 na MVC nebo MV tl do 150 mm</t>
  </si>
  <si>
    <t>-1787961384</t>
  </si>
  <si>
    <t>Vybourání otvorů ve zdivu základovém nebo nadzákladovém z cihel, tvárnic, příčkovek z cihel pálených na maltu vápennou nebo vápenocementovou plochy do 0,09 m2, tl. do 150 mm</t>
  </si>
  <si>
    <t>https://podminky.urs.cz/item/CS_URS_2024_02/971033331</t>
  </si>
  <si>
    <t>25</t>
  </si>
  <si>
    <t>971033341</t>
  </si>
  <si>
    <t>Vybourání otvorů ve zdivu cihelném pl do 0,09 m2 na MVC nebo MV tl do 300 mm</t>
  </si>
  <si>
    <t>1985627885</t>
  </si>
  <si>
    <t>Vybourání otvorů ve zdivu základovém nebo nadzákladovém z cihel, tvárnic, příčkovek z cihel pálených na maltu vápennou nebo vápenocementovou plochy do 0,09 m2, tl. do 300 mm</t>
  </si>
  <si>
    <t>https://podminky.urs.cz/item/CS_URS_2024_02/971033341</t>
  </si>
  <si>
    <t>26</t>
  </si>
  <si>
    <t>971033631</t>
  </si>
  <si>
    <t>Vybourání otvorů ve zdivu cihelném pl do 4 m2 na MVC nebo MV tl do 150 mm</t>
  </si>
  <si>
    <t>-2006141636</t>
  </si>
  <si>
    <t>Vybourání otvorů ve zdivu základovém nebo nadzákladovém z cihel, tvárnic, příčkovek z cihel pálených na maltu vápennou nebo vápenocementovou plochy do 4 m2, tl. do 150 mm</t>
  </si>
  <si>
    <t>https://podminky.urs.cz/item/CS_URS_2024_02/971033631</t>
  </si>
  <si>
    <t>27</t>
  </si>
  <si>
    <t>972054241</t>
  </si>
  <si>
    <t>Vybourání otvorů v ŽB stropech nebo klenbách pl do 0,09 m2 tl do 150 mm</t>
  </si>
  <si>
    <t>161351017</t>
  </si>
  <si>
    <t>Vybourání otvorů ve stropech nebo klenbách železobetonových bez odstranění podlahy a násypu, plochy do 0,09 m2, tl. do 150 mm</t>
  </si>
  <si>
    <t>https://podminky.urs.cz/item/CS_URS_2024_02/972054241</t>
  </si>
  <si>
    <t>28</t>
  </si>
  <si>
    <t>974031144</t>
  </si>
  <si>
    <t>Vysekání rýh ve zdivu cihelném hl do 70 mm š do 150 mm</t>
  </si>
  <si>
    <t>-641814024</t>
  </si>
  <si>
    <t>Vysekání rýh ve zdivu cihelném na maltu vápennou nebo vápenocementovou do hl. 70 mm a šířky do 150 mm</t>
  </si>
  <si>
    <t>https://podminky.urs.cz/item/CS_URS_2024_02/974031144</t>
  </si>
  <si>
    <t>997</t>
  </si>
  <si>
    <t>Přesun sutě</t>
  </si>
  <si>
    <t>29</t>
  </si>
  <si>
    <t>997013211</t>
  </si>
  <si>
    <t>Vnitrostaveništní doprava suti a vybouraných hmot pro budovy v do 6 m ručně</t>
  </si>
  <si>
    <t>t</t>
  </si>
  <si>
    <t>1667586149</t>
  </si>
  <si>
    <t>Vnitrostaveništní doprava suti a vybouraných hmot vodorovně do 50 m s naložením ručně pro budovy a haly výšky do 6 m</t>
  </si>
  <si>
    <t>https://podminky.urs.cz/item/CS_URS_2024_02/997013211</t>
  </si>
  <si>
    <t>30</t>
  </si>
  <si>
    <t>997013509</t>
  </si>
  <si>
    <t>Příplatek k odvozu suti a vybouraných hmot na skládku ZKD 1 km přes 1 km</t>
  </si>
  <si>
    <t>1571675357</t>
  </si>
  <si>
    <t>Odvoz suti a vybouraných hmot na skládku nebo meziskládku se složením, na vzdálenost Příplatek k ceně za každý další započatý 1 km přes 1 km</t>
  </si>
  <si>
    <t>https://podminky.urs.cz/item/CS_URS_2024_02/997013509</t>
  </si>
  <si>
    <t>31</t>
  </si>
  <si>
    <t>997013511</t>
  </si>
  <si>
    <t>Odvoz suti a vybouraných hmot z meziskládky na skládku do 1 km s naložením a se složením</t>
  </si>
  <si>
    <t>358983923</t>
  </si>
  <si>
    <t>Odvoz suti a vybouraných hmot z meziskládky na skládku s naložením a se složením, na vzdálenost do 1 km</t>
  </si>
  <si>
    <t>https://podminky.urs.cz/item/CS_URS_2024_02/997013511</t>
  </si>
  <si>
    <t>32</t>
  </si>
  <si>
    <t>997013831</t>
  </si>
  <si>
    <t>Poplatek za uložení stavebního odpadu na skládce (skládkovné) směsného stavebního a demoličního zatříděného do Katalogu odpadů pod kódem 170 904</t>
  </si>
  <si>
    <t>-553754989</t>
  </si>
  <si>
    <t>998</t>
  </si>
  <si>
    <t>Přesun hmot</t>
  </si>
  <si>
    <t>33</t>
  </si>
  <si>
    <t>998011001</t>
  </si>
  <si>
    <t>Přesun hmot pro budovy zděné v do 6 m</t>
  </si>
  <si>
    <t>-288544803</t>
  </si>
  <si>
    <t>Přesun hmot pro budovy občanské výstavby, bydlení, výrobu a služby s nosnou svislou konstrukcí zděnou z cihel, tvárnic nebo kamene vodorovná dopravní vzdálenost do 100 m základní pro budovy výšky do 6 m</t>
  </si>
  <si>
    <t>https://podminky.urs.cz/item/CS_URS_2024_02/998011001</t>
  </si>
  <si>
    <t>PSV</t>
  </si>
  <si>
    <t>Práce a dodávky PSV</t>
  </si>
  <si>
    <t>721</t>
  </si>
  <si>
    <t>Zdravotechnika - vnitřní kanalizace</t>
  </si>
  <si>
    <t>34</t>
  </si>
  <si>
    <t>721140802</t>
  </si>
  <si>
    <t>Demontáž potrubí litinové DN do 100</t>
  </si>
  <si>
    <t>1804857033</t>
  </si>
  <si>
    <t>Demontáž potrubí z litinových trub odpadních nebo dešťových do DN 100</t>
  </si>
  <si>
    <t>https://podminky.urs.cz/item/CS_URS_2024_02/721140802</t>
  </si>
  <si>
    <t>35</t>
  </si>
  <si>
    <t>721174025</t>
  </si>
  <si>
    <t>Potrubí kanalizační z PP odpadní DN 110</t>
  </si>
  <si>
    <t>-1301820170</t>
  </si>
  <si>
    <t>Potrubí z trub polypropylenových odpadní (svislé) DN 110</t>
  </si>
  <si>
    <t>https://podminky.urs.cz/item/CS_URS_2024_02/721174025</t>
  </si>
  <si>
    <t>36</t>
  </si>
  <si>
    <t>721174043</t>
  </si>
  <si>
    <t>Potrubí kanalizační z PP připojovací DN 50</t>
  </si>
  <si>
    <t>-1642807907</t>
  </si>
  <si>
    <t>Potrubí z trub polypropylenových připojovací DN 50</t>
  </si>
  <si>
    <t>https://podminky.urs.cz/item/CS_URS_2024_02/721174043</t>
  </si>
  <si>
    <t>37</t>
  </si>
  <si>
    <t>721174045</t>
  </si>
  <si>
    <t>Potrubí kanalizační z PP připojovací DN 110</t>
  </si>
  <si>
    <t>1141384297</t>
  </si>
  <si>
    <t>Potrubí z trub polypropylenových připojovací DN 110</t>
  </si>
  <si>
    <t>https://podminky.urs.cz/item/CS_URS_2024_02/721174045</t>
  </si>
  <si>
    <t>38</t>
  </si>
  <si>
    <t>721210812</t>
  </si>
  <si>
    <t>Demontáž vpustí podlahových z kyselinovzdorné kameniny DN 70</t>
  </si>
  <si>
    <t>-283742352</t>
  </si>
  <si>
    <t>Demontáž kanalizačního příslušenství vpustí podlahových z kyselinovzdorné kameniny DN 70</t>
  </si>
  <si>
    <t>https://podminky.urs.cz/item/CS_URS_2024_02/721210812</t>
  </si>
  <si>
    <t>39</t>
  </si>
  <si>
    <t>721211401</t>
  </si>
  <si>
    <t>Vpusť podlahová s vodorovným odtokem DN 40/50 mřížka nerez 115x115</t>
  </si>
  <si>
    <t>2086999372</t>
  </si>
  <si>
    <t>Podlahové vpusti s vodorovným odtokem DN 40/50 mřížka nerez 115x115</t>
  </si>
  <si>
    <t>https://podminky.urs.cz/item/CS_URS_2024_02/721211401</t>
  </si>
  <si>
    <t>40</t>
  </si>
  <si>
    <t>721290111</t>
  </si>
  <si>
    <t>Zkouška těsnosti potrubí kanalizace vodou DN do 125</t>
  </si>
  <si>
    <t>376298708</t>
  </si>
  <si>
    <t>Zkouška těsnosti kanalizace v objektech vodou do DN 125</t>
  </si>
  <si>
    <t>https://podminky.urs.cz/item/CS_URS_2024_02/721290111</t>
  </si>
  <si>
    <t>41</t>
  </si>
  <si>
    <t>998721101</t>
  </si>
  <si>
    <t>Přesun hmot tonážní pro vnitřní kanalizaci v objektech v do 6 m</t>
  </si>
  <si>
    <t>939937416</t>
  </si>
  <si>
    <t>Přesun hmot pro vnitřní kanalizaci stanovený z hmotnosti přesunovaného materiálu vodorovná dopravní vzdálenost do 50 m základní v objektech výšky do 6 m</t>
  </si>
  <si>
    <t>https://podminky.urs.cz/item/CS_URS_2024_02/998721101</t>
  </si>
  <si>
    <t>722</t>
  </si>
  <si>
    <t>Zdravotechnika - vnitřní vodovod</t>
  </si>
  <si>
    <t>42</t>
  </si>
  <si>
    <t>722174002</t>
  </si>
  <si>
    <t>Potrubí vodovodní plastové PPR svar polyfúze PN 16 D 20x2,8 mm</t>
  </si>
  <si>
    <t>-1812262176</t>
  </si>
  <si>
    <t>Potrubí z plastových trubek z polypropylenu PPR svařovaných polyfúzně PN 16 (SDR 7,4) D 20 x 2,8</t>
  </si>
  <si>
    <t>https://podminky.urs.cz/item/CS_URS_2024_02/722174002</t>
  </si>
  <si>
    <t>43</t>
  </si>
  <si>
    <t>722181221</t>
  </si>
  <si>
    <t>Ochrana vodovodního potrubí přilepenými termoizolačními trubicemi z PE tl přes 6 do 9 mm DN do 22 mm</t>
  </si>
  <si>
    <t>1612935723</t>
  </si>
  <si>
    <t>Ochrana potrubí termoizolačními trubicemi z pěnového polyetylenu PE přilepenými v příčných a podélných spojích, tloušťky izolace přes 6 do 9 mm, vnitřního průměru izolace DN do 22 mm</t>
  </si>
  <si>
    <t>https://podminky.urs.cz/item/CS_URS_2024_02/722181221</t>
  </si>
  <si>
    <t>44</t>
  </si>
  <si>
    <t>722220111</t>
  </si>
  <si>
    <t>Nástěnka pro výtokový ventil G 1/2" s jedním závitem</t>
  </si>
  <si>
    <t>836654027</t>
  </si>
  <si>
    <t>Armatury s jedním závitem nástěnky pro výtokový ventil G 1/2"</t>
  </si>
  <si>
    <t>https://podminky.urs.cz/item/CS_URS_2024_02/722220111</t>
  </si>
  <si>
    <t>45</t>
  </si>
  <si>
    <t>722232171</t>
  </si>
  <si>
    <t>Kohout kulový rohový G 1/2" PN 42 do 185°C plnoprůtokový s vnějším a vnitřním závitem</t>
  </si>
  <si>
    <t>2124629158</t>
  </si>
  <si>
    <t>Armatury se dvěma závity kulové kohouty PN 42 do 185 °C rohové plnoprůtokové vnější a vnitřní závit G 1/2"</t>
  </si>
  <si>
    <t>https://podminky.urs.cz/item/CS_URS_2024_02/722232171</t>
  </si>
  <si>
    <t>46</t>
  </si>
  <si>
    <t>722240122</t>
  </si>
  <si>
    <t>Kohout kulový plastový PPR DN 20</t>
  </si>
  <si>
    <t>-453648753</t>
  </si>
  <si>
    <t>Armatury z plastických hmot kohouty (PPR) kulové DN 20</t>
  </si>
  <si>
    <t>https://podminky.urs.cz/item/CS_URS_2024_02/722240122</t>
  </si>
  <si>
    <t>47</t>
  </si>
  <si>
    <t>722290226</t>
  </si>
  <si>
    <t>Zkouška těsnosti vodovodního potrubí závitového DN do 50</t>
  </si>
  <si>
    <t>209718463</t>
  </si>
  <si>
    <t>Zkoušky, proplach a desinfekce vodovodního potrubí zkoušky těsnosti vodovodního potrubí závitového do DN 50</t>
  </si>
  <si>
    <t>https://podminky.urs.cz/item/CS_URS_2024_02/722290226</t>
  </si>
  <si>
    <t>48</t>
  </si>
  <si>
    <t>722290234</t>
  </si>
  <si>
    <t>Proplach a dezinfekce vodovodního potrubí DN do 80</t>
  </si>
  <si>
    <t>1040026763</t>
  </si>
  <si>
    <t>Zkoušky, proplach a desinfekce vodovodního potrubí proplach a desinfekce vodovodního potrubí do DN 80</t>
  </si>
  <si>
    <t>https://podminky.urs.cz/item/CS_URS_2024_02/722290234</t>
  </si>
  <si>
    <t>49</t>
  </si>
  <si>
    <t>998722101</t>
  </si>
  <si>
    <t>Přesun hmot tonážní pro vnitřní vodovod v objektech v do 6 m</t>
  </si>
  <si>
    <t>-1403456934</t>
  </si>
  <si>
    <t>Přesun hmot pro vnitřní vodovod stanovený z hmotnosti přesunovaného materiálu vodorovná dopravní vzdálenost do 50 m základní v objektech výšky do 6 m</t>
  </si>
  <si>
    <t>https://podminky.urs.cz/item/CS_URS_2024_02/998722101</t>
  </si>
  <si>
    <t>725</t>
  </si>
  <si>
    <t>Zdravotechnika - zařizovací předměty</t>
  </si>
  <si>
    <t>50</t>
  </si>
  <si>
    <t>725110811</t>
  </si>
  <si>
    <t>Demontáž klozetů splachovacích s nádrží</t>
  </si>
  <si>
    <t>soubor</t>
  </si>
  <si>
    <t>-811060012</t>
  </si>
  <si>
    <t>Demontáž klozetů splachovacíchch s nádrží nebo tlakovým splachovačem</t>
  </si>
  <si>
    <t>https://podminky.urs.cz/item/CS_URS_2024_02/725110811</t>
  </si>
  <si>
    <t>51</t>
  </si>
  <si>
    <t>725112171</t>
  </si>
  <si>
    <t>Kombi klozet s hlubokým splachováním odpad vodorovný</t>
  </si>
  <si>
    <t>-923208593</t>
  </si>
  <si>
    <t>Zařízení záchodů kombi klozety s hlubokým splachováním odpad vodorovný</t>
  </si>
  <si>
    <t>https://podminky.urs.cz/item/CS_URS_2024_02/725112171</t>
  </si>
  <si>
    <t>52</t>
  </si>
  <si>
    <t>725121502</t>
  </si>
  <si>
    <t>Pisoárový záchodek keramický bez splachovací nádrže bez odsávání a s otvorem pro ventil</t>
  </si>
  <si>
    <t>-2042793626</t>
  </si>
  <si>
    <t>Pisoárové záchodky keramické bez splachovací nádrže urinál bez odsávání s otvorem pro ventil</t>
  </si>
  <si>
    <t>https://podminky.urs.cz/item/CS_URS_2024_02/725121502</t>
  </si>
  <si>
    <t>53</t>
  </si>
  <si>
    <t>725210821</t>
  </si>
  <si>
    <t>Demontáž umyvadel bez výtokových armatur</t>
  </si>
  <si>
    <t>-411455171</t>
  </si>
  <si>
    <t>Demontáž umyvadel bez výtokových armatur umyvadel</t>
  </si>
  <si>
    <t>https://podminky.urs.cz/item/CS_URS_2024_02/725210821</t>
  </si>
  <si>
    <t>54</t>
  </si>
  <si>
    <t>725211603</t>
  </si>
  <si>
    <t>Umyvadlo keramické bílé šířky 600 mm bez krytu na sifon připevněné na stěnu šrouby</t>
  </si>
  <si>
    <t>-476546300</t>
  </si>
  <si>
    <t>Umyvadla keramická bílá bez výtokových armatur připevněná na stěnu šrouby bez sloupu nebo krytu na sifon, šířka umyvadla 600 mm</t>
  </si>
  <si>
    <t>https://podminky.urs.cz/item/CS_URS_2024_02/725211603</t>
  </si>
  <si>
    <t>55</t>
  </si>
  <si>
    <t>725244204</t>
  </si>
  <si>
    <t>Zástěna sprchová skleněná tl. 6 mm pevná bezdveřová na vaničku šířky 1000 mm</t>
  </si>
  <si>
    <t>1212722703</t>
  </si>
  <si>
    <t>Sprchové dveře a zástěny zástěny sprchové ke stěně bezdveřové, pevná stěna sklo tl. 6 mm, na vaničku šířky 1000 mm</t>
  </si>
  <si>
    <t>https://podminky.urs.cz/item/CS_URS_2024_02/725244204</t>
  </si>
  <si>
    <t>56</t>
  </si>
  <si>
    <t>725244312</t>
  </si>
  <si>
    <t>Zástěna sprchová rámová se skleněnou výplní tl. 4 a 5 mm dveře posuvné jednodílné do niky na vaničku šířky 1000 mm</t>
  </si>
  <si>
    <t>50115333</t>
  </si>
  <si>
    <t>Sprchové dveře a zástěny zástěny sprchové do niky rámové se skleněnou výplní tl. 4 a 5 mm dveře posuvné jednodílné, na vaničku šířky 1000 mm</t>
  </si>
  <si>
    <t>https://podminky.urs.cz/item/CS_URS_2024_02/725244312</t>
  </si>
  <si>
    <t>57</t>
  </si>
  <si>
    <t>725291211</t>
  </si>
  <si>
    <t>Doplňky zařízení koupelen a záchodů keramické mýdelník jednoduchý</t>
  </si>
  <si>
    <t>-1101871002</t>
  </si>
  <si>
    <t>58</t>
  </si>
  <si>
    <t>725291511</t>
  </si>
  <si>
    <t>Doplňky zařízení koupelen a záchodů plastové dávkovač tekutého mýdla na 350 ml</t>
  </si>
  <si>
    <t>-1354392856</t>
  </si>
  <si>
    <t>59</t>
  </si>
  <si>
    <t>725330840</t>
  </si>
  <si>
    <t>Demontáž výlevka litinová nebo ocelová</t>
  </si>
  <si>
    <t>1568885311</t>
  </si>
  <si>
    <t>Demontáž výlevek bez výtokových armatur a bez nádrže a splachovacího potrubí ocelových nebo litinových</t>
  </si>
  <si>
    <t>https://podminky.urs.cz/item/CS_URS_2024_02/725330840</t>
  </si>
  <si>
    <t>60</t>
  </si>
  <si>
    <t>725820801</t>
  </si>
  <si>
    <t>Demontáž baterie nástěnné do G 3 / 4</t>
  </si>
  <si>
    <t>1298651405</t>
  </si>
  <si>
    <t>Demontáž baterií nástěnných do G 3/4</t>
  </si>
  <si>
    <t>https://podminky.urs.cz/item/CS_URS_2024_02/725820801</t>
  </si>
  <si>
    <t>61</t>
  </si>
  <si>
    <t>725822611</t>
  </si>
  <si>
    <t>Baterie umyvadlová stojánková páková bez výpusti</t>
  </si>
  <si>
    <t>-894817525</t>
  </si>
  <si>
    <t>Baterie umyvadlové stojánkové pákové bez výpusti</t>
  </si>
  <si>
    <t>https://podminky.urs.cz/item/CS_URS_2024_02/725822611</t>
  </si>
  <si>
    <t>62</t>
  </si>
  <si>
    <t>725841311</t>
  </si>
  <si>
    <t>Baterie sprchová nástěnná páková</t>
  </si>
  <si>
    <t>-72862540</t>
  </si>
  <si>
    <t>Baterie sprchové nástěnné pákové</t>
  </si>
  <si>
    <t>https://podminky.urs.cz/item/CS_URS_2024_02/725841311</t>
  </si>
  <si>
    <t>63</t>
  </si>
  <si>
    <t>725980123</t>
  </si>
  <si>
    <t>Dvířka 30/30</t>
  </si>
  <si>
    <t>-226357401</t>
  </si>
  <si>
    <t>https://podminky.urs.cz/item/CS_URS_2024_02/725980123</t>
  </si>
  <si>
    <t>64</t>
  </si>
  <si>
    <t>998725101</t>
  </si>
  <si>
    <t>Přesun hmot tonážní pro zařizovací předměty v objektech v do 6 m</t>
  </si>
  <si>
    <t>-332247595</t>
  </si>
  <si>
    <t>Přesun hmot pro zařizovací předměty stanovený z hmotnosti přesunovaného materiálu vodorovná dopravní vzdálenost do 50 m základní v objektech výšky do 6 m</t>
  </si>
  <si>
    <t>https://podminky.urs.cz/item/CS_URS_2024_02/998725101</t>
  </si>
  <si>
    <t>735</t>
  </si>
  <si>
    <t>Ústřední vytápění</t>
  </si>
  <si>
    <t>65</t>
  </si>
  <si>
    <t>735111810</t>
  </si>
  <si>
    <t>Demontáž otopného tělesa litinového článkového</t>
  </si>
  <si>
    <t>-627284090</t>
  </si>
  <si>
    <t>Demontáž otopných těles litinových článkových</t>
  </si>
  <si>
    <t>https://podminky.urs.cz/item/CS_URS_2024_02/735111810</t>
  </si>
  <si>
    <t>66</t>
  </si>
  <si>
    <t>735141112</t>
  </si>
  <si>
    <t>Montáž tělesa lamelového výšky přes 1400 mm na stěnu</t>
  </si>
  <si>
    <t>1157337986</t>
  </si>
  <si>
    <t>Montáž otopných těles lamelových na stěnu výšky tělesa přes 1400 mm</t>
  </si>
  <si>
    <t>https://podminky.urs.cz/item/CS_URS_2024_02/735141112</t>
  </si>
  <si>
    <t>67</t>
  </si>
  <si>
    <t>735151399</t>
  </si>
  <si>
    <t>Otopné těleso panelové dvoudeskové bez přídavné přestupní plochy výška/délka 700/1200 mm výkon 1340 W</t>
  </si>
  <si>
    <t>-1526435557</t>
  </si>
  <si>
    <t>Otopná tělesa panelová dvoudesková PN 1,0 MPa, T do 110°C bez přídavné přestupní plochy výšky tělesa 700 mm stavební délky / výkonu 1200 mm / 1340 W</t>
  </si>
  <si>
    <t>https://podminky.urs.cz/item/CS_URS_2024_02/735151399</t>
  </si>
  <si>
    <t>741</t>
  </si>
  <si>
    <t>Elektroinstalace - silnoproud</t>
  </si>
  <si>
    <t>68</t>
  </si>
  <si>
    <t>21020100R</t>
  </si>
  <si>
    <t>Montáž svítidla - bytové stropní/1 zdroj</t>
  </si>
  <si>
    <t>ks</t>
  </si>
  <si>
    <t>-1709269742</t>
  </si>
  <si>
    <t>69</t>
  </si>
  <si>
    <t>509201R</t>
  </si>
  <si>
    <t>Nástropní svítidlo LED 20W, 4000K</t>
  </si>
  <si>
    <t>197951918</t>
  </si>
  <si>
    <t>70</t>
  </si>
  <si>
    <t>509202R</t>
  </si>
  <si>
    <t>stropní panel do podhledu LED 40W, 4000K</t>
  </si>
  <si>
    <t>-2035458263</t>
  </si>
  <si>
    <t>751</t>
  </si>
  <si>
    <t>Vzduchotechnika</t>
  </si>
  <si>
    <t>71</t>
  </si>
  <si>
    <t>644941111</t>
  </si>
  <si>
    <t>Osazování ventilačních mřížek velikosti do 150 x 200 mm</t>
  </si>
  <si>
    <t>-867012940</t>
  </si>
  <si>
    <t>Montáž průvětrníků nebo mřížek odvětrávacích velikosti do 150 x 200 mm</t>
  </si>
  <si>
    <t>https://podminky.urs.cz/item/CS_URS_2024_02/644941111</t>
  </si>
  <si>
    <t>72</t>
  </si>
  <si>
    <t>55341428</t>
  </si>
  <si>
    <t>mřížka větrací nerezová kruhová se síťovinou 150mm</t>
  </si>
  <si>
    <t>-1180465165</t>
  </si>
  <si>
    <t>73</t>
  </si>
  <si>
    <t>751311092</t>
  </si>
  <si>
    <t>Montáž vyústi čtyřhranné do čtyřhranného potrubí přes 0,040 do 0,080 m2</t>
  </si>
  <si>
    <t>1140914845</t>
  </si>
  <si>
    <t>Montáž vyústi čtyřhranné do čtyřhranného potrubí, průřezu přes 0,040 do 0,080 m2</t>
  </si>
  <si>
    <t>https://podminky.urs.cz/item/CS_URS_2024_02/751311092</t>
  </si>
  <si>
    <t>74</t>
  </si>
  <si>
    <t>751510861</t>
  </si>
  <si>
    <t>Demontáž vzduchotechnického potrubí plechového čtyřhranného s přírubou do suti průřezu přes 0,03 do 0,13 m2</t>
  </si>
  <si>
    <t>-17695577</t>
  </si>
  <si>
    <t>Demontáž vzduchotechnického potrubí plechového do suti čtyřhranného s přírubou, průřezu přes 0,03 do 0,13 m2</t>
  </si>
  <si>
    <t>https://podminky.urs.cz/item/CS_URS_2024_02/751510861</t>
  </si>
  <si>
    <t>75</t>
  </si>
  <si>
    <t>953943111</t>
  </si>
  <si>
    <t>Osazování výrobků do 1 kg/kus do vysekaných kapes zdiva</t>
  </si>
  <si>
    <t>1371339973</t>
  </si>
  <si>
    <t>Osazování drobných kovových předmětů výrobků ostatních jinde neuvedených do vynechaných či vysekaných kapes zdiva, se zajištěním polohy se zalitím maltou cementovou, hmotnosti do 1 kg/kus</t>
  </si>
  <si>
    <t>https://podminky.urs.cz/item/CS_URS_2024_02/953943111</t>
  </si>
  <si>
    <t>76</t>
  </si>
  <si>
    <t>998751101</t>
  </si>
  <si>
    <t>Přesun hmot tonážní pro vzduchotechniku v objektech v do 12 m</t>
  </si>
  <si>
    <t>509904771</t>
  </si>
  <si>
    <t>Přesun hmot pro vzduchotechniku stanovený z hmotnosti přesunovaného materiálu vodorovná dopravní vzdálenost do 100 m základní v objektech výšky do 12 m</t>
  </si>
  <si>
    <t>https://podminky.urs.cz/item/CS_URS_2024_02/998751101</t>
  </si>
  <si>
    <t>763</t>
  </si>
  <si>
    <t>Konstrukce suché výstavby</t>
  </si>
  <si>
    <t>77</t>
  </si>
  <si>
    <t>763121411</t>
  </si>
  <si>
    <t>SDK stěna předsazená tl 62,5 mm profil CW+UW 50 deska 1xA 12,5 bez izolace EI 15</t>
  </si>
  <si>
    <t>2134434830</t>
  </si>
  <si>
    <t>Stěna předsazená ze sádrokartonových desek s nosnou konstrukcí z ocelových profilů CW, UW jednoduše opláštěná deskou standardní A tl. 12,5 mm bez izolace, EI 15, stěna tl. 62,5 mm, profil 50</t>
  </si>
  <si>
    <t>https://podminky.urs.cz/item/CS_URS_2024_02/763121411</t>
  </si>
  <si>
    <t>78</t>
  </si>
  <si>
    <t>763131451</t>
  </si>
  <si>
    <t>SDK podhled deska 1xH2 12,5 bez izolace dvouvrstvá spodní kce profil CD+UD</t>
  </si>
  <si>
    <t>1289444618</t>
  </si>
  <si>
    <t>Podhled ze sádrokartonových desek dvouvrstvá zavěšená spodní konstrukce z ocelových profilů CD, UD jednoduše opláštěná deskou impregnovanou H2, tl. 12,5 mm, bez izolace</t>
  </si>
  <si>
    <t>https://podminky.urs.cz/item/CS_URS_2024_02/763131451</t>
  </si>
  <si>
    <t>79</t>
  </si>
  <si>
    <t>763131751</t>
  </si>
  <si>
    <t>Montáž parotěsné zábrany do SDK podhledu</t>
  </si>
  <si>
    <t>1338514266</t>
  </si>
  <si>
    <t>Podhled ze sádrokartonových desek ostatní práce a konstrukce na podhledech ze sádrokartonových desek montáž parotěsné zábrany</t>
  </si>
  <si>
    <t>https://podminky.urs.cz/item/CS_URS_2024_02/763131751</t>
  </si>
  <si>
    <t>80</t>
  </si>
  <si>
    <t>28329274</t>
  </si>
  <si>
    <t>fólie PE vyztužená pro parotěsnou vrstvu (reakce na oheň - třída E) 110g/m2</t>
  </si>
  <si>
    <t>-1068879228</t>
  </si>
  <si>
    <t>81</t>
  </si>
  <si>
    <t>763431011</t>
  </si>
  <si>
    <t>Montáž minerálního podhledu s vyjímatelnými panely vel. do 0,36 m2 na zavěšený polozapuštěný rošt</t>
  </si>
  <si>
    <t>-1075891021</t>
  </si>
  <si>
    <t>Montáž podhledu minerálního včetně zavěšeného roštu polozapuštěného s panely vyjímatelnými, velikosti panelů do 0,36 m2</t>
  </si>
  <si>
    <t>https://podminky.urs.cz/item/CS_URS_2024_02/763431011</t>
  </si>
  <si>
    <t>82</t>
  </si>
  <si>
    <t>59036075</t>
  </si>
  <si>
    <t>panel akustický polozapuštěná hrana viditelný rošt š.24, bílá, tl 15mm</t>
  </si>
  <si>
    <t>881774603</t>
  </si>
  <si>
    <t>83</t>
  </si>
  <si>
    <t>998763301</t>
  </si>
  <si>
    <t>Přesun hmot tonážní pro konstrukce montované z desek v objektech v do 6 m</t>
  </si>
  <si>
    <t>311465151</t>
  </si>
  <si>
    <t>Přesun hmot pro konstrukce montované z desek sádrokartonových, sádrovláknitých, cementovláknitých nebo cementových stanovený z hmotnosti přesunovaného materiálu vodorovná dopravní vzdálenost do 50 m základní v objektech výšky do 6 m</t>
  </si>
  <si>
    <t>https://podminky.urs.cz/item/CS_URS_2024_02/998763301</t>
  </si>
  <si>
    <t>766</t>
  </si>
  <si>
    <t>Konstrukce truhlářské</t>
  </si>
  <si>
    <t>84</t>
  </si>
  <si>
    <t>766622216</t>
  </si>
  <si>
    <t>Montáž plastových oken plochy do 1 m2 otevíravých s rámem do zdiva</t>
  </si>
  <si>
    <t>-889848757</t>
  </si>
  <si>
    <t>Montáž oken plastových plochy do 1 m2 včetně montáže rámu otevíravých do zdiva</t>
  </si>
  <si>
    <t>https://podminky.urs.cz/item/CS_URS_2024_02/766622216</t>
  </si>
  <si>
    <t>85</t>
  </si>
  <si>
    <t>61140049</t>
  </si>
  <si>
    <t>okno plastové otevíravé/sklopné dvojsklo do plochy 1m2</t>
  </si>
  <si>
    <t>1524875999</t>
  </si>
  <si>
    <t>86</t>
  </si>
  <si>
    <t>766691914</t>
  </si>
  <si>
    <t>Vyvěšení nebo zavěšení dřevěných křídel dveří pl do 2 m2</t>
  </si>
  <si>
    <t>60691067</t>
  </si>
  <si>
    <t>Ostatní práce vyvěšení nebo zavěšení křídel dřevěných dveřních, plochy do 2 m2</t>
  </si>
  <si>
    <t>https://podminky.urs.cz/item/CS_URS_2024_02/766691914</t>
  </si>
  <si>
    <t>87</t>
  </si>
  <si>
    <t>61160186R</t>
  </si>
  <si>
    <t>dveře dřevěné vnitřní hladké plné 1křídlé bílé 800x1970mm + kování</t>
  </si>
  <si>
    <t>-823788362</t>
  </si>
  <si>
    <t>88</t>
  </si>
  <si>
    <t>61160185R</t>
  </si>
  <si>
    <t>dveře dřevěné vnitřní hladké plné 1křídlé bílé 600x1970mm + kování</t>
  </si>
  <si>
    <t>-1203101080</t>
  </si>
  <si>
    <t>89</t>
  </si>
  <si>
    <t>766695212</t>
  </si>
  <si>
    <t>Montáž truhlářských prahů dveří jednokřídlových š do 10 cm</t>
  </si>
  <si>
    <t>-1334518005</t>
  </si>
  <si>
    <t>Montáž ostatních truhlářských konstrukcí prahů dveří jednokřídlových, šířky do 100 mm</t>
  </si>
  <si>
    <t>https://podminky.urs.cz/item/CS_URS_2024_02/766695212</t>
  </si>
  <si>
    <t>90</t>
  </si>
  <si>
    <t>61187156</t>
  </si>
  <si>
    <t>práh dveřní dřevěný dubový tl 20mm dl 820mm š 100mm</t>
  </si>
  <si>
    <t>-390437259</t>
  </si>
  <si>
    <t>91</t>
  </si>
  <si>
    <t>61187116</t>
  </si>
  <si>
    <t>práh dveřní dřevěný dubový tl 20mm dl 620mm š 100mm</t>
  </si>
  <si>
    <t>-1509918869</t>
  </si>
  <si>
    <t>92</t>
  </si>
  <si>
    <t>998766101</t>
  </si>
  <si>
    <t>Přesun hmot tonážní pro kce truhlářské v objektech v do 6 m</t>
  </si>
  <si>
    <t>-251145242</t>
  </si>
  <si>
    <t>Přesun hmot pro konstrukce truhlářské stanovený z hmotnosti přesunovaného materiálu vodorovná dopravní vzdálenost do 50 m základní v objektech výšky do 6 m</t>
  </si>
  <si>
    <t>https://podminky.urs.cz/item/CS_URS_2024_02/998766101</t>
  </si>
  <si>
    <t>771</t>
  </si>
  <si>
    <t>Podlahy z dlaždic</t>
  </si>
  <si>
    <t>93</t>
  </si>
  <si>
    <t>711193121</t>
  </si>
  <si>
    <t>Izolace proti vlhkosti na vodorovné ploše těsnicí hmotou minerální na bázi cementu a disperze dvousložková</t>
  </si>
  <si>
    <t>1902533156</t>
  </si>
  <si>
    <t>Izolace proti zemní vlhkosti ostatní těsnicí hmotou dvousložkovou na bázi cementu na ploše vodorovné V</t>
  </si>
  <si>
    <t>https://podminky.urs.cz/item/CS_URS_2024_02/711193121</t>
  </si>
  <si>
    <t>94</t>
  </si>
  <si>
    <t>771151012</t>
  </si>
  <si>
    <t>Samonivelační stěrka podlah pevnosti 20 MPa tl přes 3 do 5 mm</t>
  </si>
  <si>
    <t>1010059927</t>
  </si>
  <si>
    <t>Příprava podkladu před provedením dlažby samonivelační stěrka min. pevnosti 20 MPa, tloušťky přes 3 do 5 mm</t>
  </si>
  <si>
    <t>https://podminky.urs.cz/item/CS_URS_2024_02/771151012</t>
  </si>
  <si>
    <t>95</t>
  </si>
  <si>
    <t>771573810</t>
  </si>
  <si>
    <t>Demontáž podlah z dlaždic keramických lepených</t>
  </si>
  <si>
    <t>1108749344</t>
  </si>
  <si>
    <t>https://podminky.urs.cz/item/CS_URS_2024_02/771573810</t>
  </si>
  <si>
    <t>96</t>
  </si>
  <si>
    <t>771574112</t>
  </si>
  <si>
    <t>Montáž podlah keramických hladkých lepených cementovým flexibilním lepidlem přes 9 do 12 ks/m2</t>
  </si>
  <si>
    <t>-1222606778</t>
  </si>
  <si>
    <t>Montáž podlah z dlaždic keramických lepených cementovým flexibilním lepidlem hladkých, tloušťky do 10 mm přes 9 do 12 ks/m2</t>
  </si>
  <si>
    <t>https://podminky.urs.cz/item/CS_URS_2024_02/771574112</t>
  </si>
  <si>
    <t>97</t>
  </si>
  <si>
    <t>5976100R</t>
  </si>
  <si>
    <t>dlažba keramická protiskluzná</t>
  </si>
  <si>
    <t>1417053206</t>
  </si>
  <si>
    <t>98</t>
  </si>
  <si>
    <t>771591111</t>
  </si>
  <si>
    <t>Nátěr penetrační na podlahu</t>
  </si>
  <si>
    <t>-1665299694</t>
  </si>
  <si>
    <t>Příprava podkladu před provedením dlažby nátěr penetrační na podlahu</t>
  </si>
  <si>
    <t>https://podminky.urs.cz/item/CS_URS_2024_02/771591111</t>
  </si>
  <si>
    <t>99</t>
  </si>
  <si>
    <t>776111311</t>
  </si>
  <si>
    <t>Vysátí podkladu povlakových podlah</t>
  </si>
  <si>
    <t>2104579253</t>
  </si>
  <si>
    <t>Příprava podkladu povlakových podlah a stěn vysátí podlah</t>
  </si>
  <si>
    <t>https://podminky.urs.cz/item/CS_URS_2024_02/776111311</t>
  </si>
  <si>
    <t>100</t>
  </si>
  <si>
    <t>998771102</t>
  </si>
  <si>
    <t>Přesun hmot tonážní pro podlahy z dlaždic v objektech v přes 6 do 12 m</t>
  </si>
  <si>
    <t>-1095354480</t>
  </si>
  <si>
    <t>Přesun hmot pro podlahy z dlaždic stanovený z hmotnosti přesunovaného materiálu vodorovná dopravní vzdálenost do 50 m základní v objektech výšky přes 6 do 12 m</t>
  </si>
  <si>
    <t>https://podminky.urs.cz/item/CS_URS_2024_02/998771102</t>
  </si>
  <si>
    <t>776</t>
  </si>
  <si>
    <t>Podlahy povlakové</t>
  </si>
  <si>
    <t>101</t>
  </si>
  <si>
    <t>-1477945084</t>
  </si>
  <si>
    <t>102</t>
  </si>
  <si>
    <t>776121111</t>
  </si>
  <si>
    <t>Příprava podkladu penetrace vodou ředitelná na savý podklad (válečkováním) ředěná v poměru 1:3 podlah</t>
  </si>
  <si>
    <t>1343231306</t>
  </si>
  <si>
    <t>103</t>
  </si>
  <si>
    <t>776141113</t>
  </si>
  <si>
    <t>Stěrka podlahová nivelační pro vyrovnání podkladu povlakových podlah pevnosti 20 MPa tl přes 5 do 8 mm</t>
  </si>
  <si>
    <t>1240631427</t>
  </si>
  <si>
    <t>Příprava podkladu povlakových podlah a stěn vyrovnání samonivelační stěrkou podlah min.pevnosti 20 MPa, tloušťky přes 5 do 8 mm</t>
  </si>
  <si>
    <t>https://podminky.urs.cz/item/CS_URS_2024_02/776141113</t>
  </si>
  <si>
    <t>104</t>
  </si>
  <si>
    <t>776221111</t>
  </si>
  <si>
    <t>Lepení pásů z PVC standardním lepidlem</t>
  </si>
  <si>
    <t>1936097282</t>
  </si>
  <si>
    <t>Montáž podlahovin z PVC lepením standardním lepidlem z pásů</t>
  </si>
  <si>
    <t>https://podminky.urs.cz/item/CS_URS_2024_02/776221111</t>
  </si>
  <si>
    <t>105</t>
  </si>
  <si>
    <t>28412245</t>
  </si>
  <si>
    <t>krytina podlahová heterogenní š 1,5m tl 2mm</t>
  </si>
  <si>
    <t>-1464857146</t>
  </si>
  <si>
    <t>106</t>
  </si>
  <si>
    <t>776223111</t>
  </si>
  <si>
    <t>Spoj povlakových podlahovin z PVC svařováním za tepla</t>
  </si>
  <si>
    <t>1642809878</t>
  </si>
  <si>
    <t>Montáž podlahovin z PVC spoj podlah svařováním za tepla (včetně frézování)</t>
  </si>
  <si>
    <t>https://podminky.urs.cz/item/CS_URS_2024_02/776223111</t>
  </si>
  <si>
    <t>107</t>
  </si>
  <si>
    <t>776411111</t>
  </si>
  <si>
    <t>Montáž obvodových soklíků výšky do 80 mm</t>
  </si>
  <si>
    <t>-1799264587</t>
  </si>
  <si>
    <t>Montáž soklíků lepením obvodových, výšky do 80 mm</t>
  </si>
  <si>
    <t>https://podminky.urs.cz/item/CS_URS_2024_02/776411111</t>
  </si>
  <si>
    <t>108</t>
  </si>
  <si>
    <t>28411004</t>
  </si>
  <si>
    <t>lišta soklová PVC samolepící 30x30mm</t>
  </si>
  <si>
    <t>587404054</t>
  </si>
  <si>
    <t>109</t>
  </si>
  <si>
    <t>998776101</t>
  </si>
  <si>
    <t>Přesun hmot tonážní pro podlahy povlakové v objektech v do 6 m</t>
  </si>
  <si>
    <t>-1272111954</t>
  </si>
  <si>
    <t>Přesun hmot pro podlahy povlakové stanovený z hmotnosti přesunovaného materiálu vodorovná dopravní vzdálenost do 50 m základní v objektech výšky do 6 m</t>
  </si>
  <si>
    <t>https://podminky.urs.cz/item/CS_URS_2024_02/998776101</t>
  </si>
  <si>
    <t>781</t>
  </si>
  <si>
    <t>Dokončovací práce - obklady</t>
  </si>
  <si>
    <t>110</t>
  </si>
  <si>
    <t>711193131</t>
  </si>
  <si>
    <t>Izolace proti vlhkosti na svislé ploše těsnicí kaší minerální minerální na bázi cementu a disperze dvousložková</t>
  </si>
  <si>
    <t>1488293506</t>
  </si>
  <si>
    <t>Izolace proti zemní vlhkosti ostatní těsnicí hmotou dvousložkovou na bázi cementu na ploše svislé S</t>
  </si>
  <si>
    <t>https://podminky.urs.cz/item/CS_URS_2024_02/711193131</t>
  </si>
  <si>
    <t>111</t>
  </si>
  <si>
    <t>781121011</t>
  </si>
  <si>
    <t>Nátěr penetrační na stěnu</t>
  </si>
  <si>
    <t>82347445</t>
  </si>
  <si>
    <t>Příprava podkladu před provedením obkladu nátěr penetrační na stěnu</t>
  </si>
  <si>
    <t>https://podminky.urs.cz/item/CS_URS_2024_02/781121011</t>
  </si>
  <si>
    <t>112</t>
  </si>
  <si>
    <t>781471810</t>
  </si>
  <si>
    <t>Demontáž obkladů z obkladaček keramických kladených do malty</t>
  </si>
  <si>
    <t>1408340666</t>
  </si>
  <si>
    <t>Demontáž obkladů z dlaždic keramických kladených do malty</t>
  </si>
  <si>
    <t>https://podminky.urs.cz/item/CS_URS_2024_02/781471810</t>
  </si>
  <si>
    <t>113</t>
  </si>
  <si>
    <t>781474114</t>
  </si>
  <si>
    <t>Montáž obkladů keramických hladkých lepených cementovým flexibilním lepidlem přes 19 do 22 ks/m2</t>
  </si>
  <si>
    <t>771988158</t>
  </si>
  <si>
    <t>Montáž keramických obkladů stěn lepených cementovým flexibilním lepidlem hladkých přes 19 do 22 ks/m2</t>
  </si>
  <si>
    <t>https://podminky.urs.cz/item/CS_URS_2024_02/781474114</t>
  </si>
  <si>
    <t>114</t>
  </si>
  <si>
    <t>59761040</t>
  </si>
  <si>
    <t>obklad keramický hladký přes 19 do 22ks/m2</t>
  </si>
  <si>
    <t>547148921</t>
  </si>
  <si>
    <t>115</t>
  </si>
  <si>
    <t>781491021</t>
  </si>
  <si>
    <t>Montáž zrcadel plochy do 1 m2 lepených silikonovým tmelem na keramický obklad</t>
  </si>
  <si>
    <t>-2073860522</t>
  </si>
  <si>
    <t>Montáž zrcadel lepených silikonovým tmelem na keramický obklad, plochy do 1 m2</t>
  </si>
  <si>
    <t>https://podminky.urs.cz/item/CS_URS_2024_02/781491021</t>
  </si>
  <si>
    <t>116</t>
  </si>
  <si>
    <t>63465122R</t>
  </si>
  <si>
    <t>zrcadlo čiré tl 3mm rozměr 500x700mm</t>
  </si>
  <si>
    <t>267758315</t>
  </si>
  <si>
    <t>117</t>
  </si>
  <si>
    <t>781494111</t>
  </si>
  <si>
    <t>Obklad - dokončující práce profily ukončovací lepené flexibilním lepidlem rohové</t>
  </si>
  <si>
    <t>1820887146</t>
  </si>
  <si>
    <t>118</t>
  </si>
  <si>
    <t>781494511</t>
  </si>
  <si>
    <t>Obklad - dokončující práce profily ukončovací lepené flexibilním lepidlem ukončovací</t>
  </si>
  <si>
    <t>956989111</t>
  </si>
  <si>
    <t>119</t>
  </si>
  <si>
    <t>998781102</t>
  </si>
  <si>
    <t>Přesun hmot tonážní pro obklady keramické v objektech v přes 6 do 12 m</t>
  </si>
  <si>
    <t>-741854803</t>
  </si>
  <si>
    <t>Přesun hmot pro obklady keramické stanovený z hmotnosti přesunovaného materiálu vodorovná dopravní vzdálenost do 50 m základní v objektech výšky přes 6 do 12 m</t>
  </si>
  <si>
    <t>https://podminky.urs.cz/item/CS_URS_2024_02/998781102</t>
  </si>
  <si>
    <t>783</t>
  </si>
  <si>
    <t>Dokončovací práce - nátěry</t>
  </si>
  <si>
    <t>120</t>
  </si>
  <si>
    <t>783314201</t>
  </si>
  <si>
    <t>Základní antikorozní jednonásobný syntetický standardní nátěr zámečnických konstrukcí</t>
  </si>
  <si>
    <t>552248604</t>
  </si>
  <si>
    <t>Základní antikorozní nátěr zámečnických konstrukcí jednonásobný syntetický standardní</t>
  </si>
  <si>
    <t>https://podminky.urs.cz/item/CS_URS_2024_02/783314201</t>
  </si>
  <si>
    <t>121</t>
  </si>
  <si>
    <t>783317101</t>
  </si>
  <si>
    <t>Krycí jednonásobný syntetický standardní nátěr zámečnických konstrukcí</t>
  </si>
  <si>
    <t>-247399532</t>
  </si>
  <si>
    <t>Krycí nátěr (email) zámečnických konstrukcí jednonásobný syntetický standardní</t>
  </si>
  <si>
    <t>https://podminky.urs.cz/item/CS_URS_2024_02/783317101</t>
  </si>
  <si>
    <t>122</t>
  </si>
  <si>
    <t>783813131</t>
  </si>
  <si>
    <t>Penetrační syntetický nátěr hladkých, tenkovrstvých zrnitých a štukových omítek</t>
  </si>
  <si>
    <t>-632982702</t>
  </si>
  <si>
    <t>Penetrační nátěr omítek hladkých omítek hladkých, zrnitých tenkovrstvých nebo štukových stupně členitosti 1 a 2 syntetický</t>
  </si>
  <si>
    <t>https://podminky.urs.cz/item/CS_URS_2024_02/783813131</t>
  </si>
  <si>
    <t>123</t>
  </si>
  <si>
    <t>783817121</t>
  </si>
  <si>
    <t>Krycí jednonásobný syntetický nátěr hladkých, zrnitých tenkovrstvých nebo štukových omítek</t>
  </si>
  <si>
    <t>-1912518525</t>
  </si>
  <si>
    <t>Krycí (ochranný ) nátěr omítek jednonásobný hladkých omítek hladkých, zrnitých tenkovrstvých nebo štukových stupně členitosti 1 a 2 syntetický</t>
  </si>
  <si>
    <t>https://podminky.urs.cz/item/CS_URS_2024_02/783817121</t>
  </si>
  <si>
    <t>784</t>
  </si>
  <si>
    <t>Dokončovací práce - malby a tapety</t>
  </si>
  <si>
    <t>124</t>
  </si>
  <si>
    <t>784121001</t>
  </si>
  <si>
    <t>Oškrabání malby v místnostech v do 3,80 m</t>
  </si>
  <si>
    <t>1982655629</t>
  </si>
  <si>
    <t>Oškrabání malby v místnostech výšky do 3,80 m</t>
  </si>
  <si>
    <t>https://podminky.urs.cz/item/CS_URS_2024_02/784121001</t>
  </si>
  <si>
    <t>125</t>
  </si>
  <si>
    <t>784181001</t>
  </si>
  <si>
    <t>Jednonásobné pačokování v místnostech v do 3,80 m</t>
  </si>
  <si>
    <t>1703833801</t>
  </si>
  <si>
    <t>Pačokování jednonásobné v místnostech výšky do 3,80 m</t>
  </si>
  <si>
    <t>https://podminky.urs.cz/item/CS_URS_2024_02/784181001</t>
  </si>
  <si>
    <t>126</t>
  </si>
  <si>
    <t>784211111</t>
  </si>
  <si>
    <t>Dvojnásobné bílé malby ze směsí za mokra velmi dobře oděruvzdorných v místnostech v do 3,80 m</t>
  </si>
  <si>
    <t>572542457</t>
  </si>
  <si>
    <t>Malby z malířských směsí oděruvzdorných za mokra dvojnásobné, bílé za mokra oděruvzdorné velmi dobře v místnostech výšky do 3,80 m</t>
  </si>
  <si>
    <t>https://podminky.urs.cz/item/CS_URS_2024_02/784211111</t>
  </si>
  <si>
    <t>127</t>
  </si>
  <si>
    <t>784221101</t>
  </si>
  <si>
    <t>Dvojnásobné bílé malby ze směsí za sucha dobře otěruvzdorných v místnostech do 3,80 m</t>
  </si>
  <si>
    <t>401183961</t>
  </si>
  <si>
    <t>Malby z malířských směsí otěruvzdorných za sucha dvojnásobné, bílé za sucha otěruvzdorné dobře v místnostech výšky do 3,80 m</t>
  </si>
  <si>
    <t>https://podminky.urs.cz/item/CS_URS_2024_02/784221101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</si>
</sst>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2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2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3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6" xfId="0" applyFont="1" applyFill="1" applyBorder="1" applyAlignment="1" applyProtection="1">
      <alignment horizontal="left" vertical="center"/>
    </xf>
    <xf numFmtId="0" fontId="0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center" vertical="center"/>
    </xf>
    <xf numFmtId="0" fontId="4" fillId="2" borderId="7" xfId="0" applyFont="1" applyFill="1" applyBorder="1" applyAlignment="1" applyProtection="1">
      <alignment horizontal="left" vertical="center"/>
    </xf>
    <xf numFmtId="4" fontId="4" fillId="2" borderId="7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4" fillId="0" borderId="11" xfId="0" applyFont="1" applyBorder="1" applyAlignment="1">
      <alignment horizontal="center" vertical="center"/>
    </xf>
    <xf numFmtId="0" fontId="14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5" fillId="0" borderId="14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5" fillId="0" borderId="14" xfId="0" applyFont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6" fillId="3" borderId="6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16" fillId="3" borderId="7" xfId="0" applyFont="1" applyFill="1" applyBorder="1" applyAlignment="1" applyProtection="1">
      <alignment horizontal="center" vertical="center"/>
    </xf>
    <xf numFmtId="0" fontId="16" fillId="3" borderId="7" xfId="0" applyFont="1" applyFill="1" applyBorder="1" applyAlignment="1" applyProtection="1">
      <alignment horizontal="right" vertical="center"/>
    </xf>
    <xf numFmtId="0" fontId="16" fillId="3" borderId="8" xfId="0" applyFont="1" applyFill="1" applyBorder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18" fillId="0" borderId="0" xfId="0" applyFont="1" applyAlignment="1" applyProtection="1">
      <alignment vertical="center"/>
    </xf>
    <xf numFmtId="4" fontId="18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vertical="center"/>
    </xf>
    <xf numFmtId="4" fontId="14" fillId="0" borderId="0" xfId="0" applyNumberFormat="1" applyFont="1" applyBorder="1" applyAlignment="1" applyProtection="1">
      <alignment vertical="center"/>
    </xf>
    <xf numFmtId="166" fontId="14" fillId="0" borderId="0" xfId="0" applyNumberFormat="1" applyFont="1" applyBorder="1" applyAlignment="1" applyProtection="1">
      <alignment vertical="center"/>
    </xf>
    <xf numFmtId="4" fontId="14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9" xfId="0" applyNumberFormat="1" applyFont="1" applyBorder="1" applyAlignment="1" applyProtection="1">
      <alignment vertical="center"/>
    </xf>
    <xf numFmtId="4" fontId="23" fillId="0" borderId="20" xfId="0" applyNumberFormat="1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4" fontId="23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5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6" fillId="3" borderId="0" xfId="0" applyFont="1" applyFill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16" fillId="3" borderId="0" xfId="0" applyFont="1" applyFill="1" applyAlignment="1" applyProtection="1">
      <alignment horizontal="right" vertical="center"/>
    </xf>
    <xf numFmtId="0" fontId="25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6" fillId="3" borderId="16" xfId="0" applyFont="1" applyFill="1" applyBorder="1" applyAlignment="1" applyProtection="1">
      <alignment horizontal="center" vertical="center" wrapText="1"/>
    </xf>
    <xf numFmtId="0" fontId="16" fillId="3" borderId="17" xfId="0" applyFont="1" applyFill="1" applyBorder="1" applyAlignment="1" applyProtection="1">
      <alignment horizontal="center" vertical="center" wrapText="1"/>
    </xf>
    <xf numFmtId="0" fontId="16" fillId="3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8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6" fillId="0" borderId="12" xfId="0" applyNumberFormat="1" applyFont="1" applyBorder="1" applyAlignment="1" applyProtection="1"/>
    <xf numFmtId="166" fontId="26" fillId="0" borderId="13" xfId="0" applyNumberFormat="1" applyFont="1" applyBorder="1" applyAlignment="1" applyProtection="1"/>
    <xf numFmtId="4" fontId="27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6" fillId="0" borderId="22" xfId="0" applyFont="1" applyBorder="1" applyAlignment="1" applyProtection="1">
      <alignment horizontal="center" vertical="center"/>
    </xf>
    <xf numFmtId="49" fontId="16" fillId="0" borderId="22" xfId="0" applyNumberFormat="1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left" vertical="center" wrapText="1"/>
    </xf>
    <xf numFmtId="0" fontId="16" fillId="0" borderId="22" xfId="0" applyFont="1" applyBorder="1" applyAlignment="1" applyProtection="1">
      <alignment horizontal="center" vertical="center" wrapText="1"/>
    </xf>
    <xf numFmtId="167" fontId="16" fillId="0" borderId="22" xfId="0" applyNumberFormat="1" applyFont="1" applyBorder="1" applyAlignment="1" applyProtection="1">
      <alignment vertical="center"/>
    </xf>
    <xf numFmtId="4" fontId="16" fillId="0" borderId="22" xfId="0" applyNumberFormat="1" applyFont="1" applyBorder="1" applyAlignment="1" applyProtection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16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8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1" applyFont="1" applyAlignment="1" applyProtection="1">
      <alignment vertical="center" wrapText="1"/>
    </xf>
    <xf numFmtId="0" fontId="32" fillId="0" borderId="22" xfId="0" applyFont="1" applyBorder="1" applyAlignment="1" applyProtection="1">
      <alignment horizontal="center" vertical="center"/>
    </xf>
    <xf numFmtId="49" fontId="32" fillId="0" borderId="22" xfId="0" applyNumberFormat="1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left" vertical="center" wrapText="1"/>
    </xf>
    <xf numFmtId="0" fontId="32" fillId="0" borderId="22" xfId="0" applyFont="1" applyBorder="1" applyAlignment="1" applyProtection="1">
      <alignment horizontal="center" vertical="center" wrapText="1"/>
    </xf>
    <xf numFmtId="167" fontId="32" fillId="0" borderId="22" xfId="0" applyNumberFormat="1" applyFont="1" applyBorder="1" applyAlignment="1" applyProtection="1">
      <alignment vertical="center"/>
    </xf>
    <xf numFmtId="4" fontId="32" fillId="0" borderId="22" xfId="0" applyNumberFormat="1" applyFont="1" applyBorder="1" applyAlignment="1" applyProtection="1">
      <alignment vertical="center"/>
    </xf>
    <xf numFmtId="0" fontId="33" fillId="0" borderId="3" xfId="0" applyFont="1" applyBorder="1" applyAlignment="1">
      <alignment vertical="center"/>
    </xf>
    <xf numFmtId="0" fontId="32" fillId="0" borderId="14" xfId="0" applyFont="1" applyBorder="1" applyAlignment="1" applyProtection="1">
      <alignment horizontal="left" vertical="center"/>
    </xf>
    <xf numFmtId="0" fontId="32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340235212" TargetMode="External" /><Relationship Id="rId2" Type="http://schemas.openxmlformats.org/officeDocument/2006/relationships/hyperlink" Target="https://podminky.urs.cz/item/CS_URS_2024_02/340271035" TargetMode="External" /><Relationship Id="rId3" Type="http://schemas.openxmlformats.org/officeDocument/2006/relationships/hyperlink" Target="https://podminky.urs.cz/item/CS_URS_2024_02/342272225" TargetMode="External" /><Relationship Id="rId4" Type="http://schemas.openxmlformats.org/officeDocument/2006/relationships/hyperlink" Target="https://podminky.urs.cz/item/CS_URS_2024_02/342272245" TargetMode="External" /><Relationship Id="rId5" Type="http://schemas.openxmlformats.org/officeDocument/2006/relationships/hyperlink" Target="https://podminky.urs.cz/item/CS_URS_2024_02/346272216" TargetMode="External" /><Relationship Id="rId6" Type="http://schemas.openxmlformats.org/officeDocument/2006/relationships/hyperlink" Target="https://podminky.urs.cz/item/CS_URS_2024_02/612135101" TargetMode="External" /><Relationship Id="rId7" Type="http://schemas.openxmlformats.org/officeDocument/2006/relationships/hyperlink" Target="https://podminky.urs.cz/item/CS_URS_2024_02/612142001" TargetMode="External" /><Relationship Id="rId8" Type="http://schemas.openxmlformats.org/officeDocument/2006/relationships/hyperlink" Target="https://podminky.urs.cz/item/CS_URS_2024_02/612311131" TargetMode="External" /><Relationship Id="rId9" Type="http://schemas.openxmlformats.org/officeDocument/2006/relationships/hyperlink" Target="https://podminky.urs.cz/item/CS_URS_2024_02/612321111" TargetMode="External" /><Relationship Id="rId10" Type="http://schemas.openxmlformats.org/officeDocument/2006/relationships/hyperlink" Target="https://podminky.urs.cz/item/CS_URS_2024_02/612325211" TargetMode="External" /><Relationship Id="rId11" Type="http://schemas.openxmlformats.org/officeDocument/2006/relationships/hyperlink" Target="https://podminky.urs.cz/item/CS_URS_2024_02/619995001" TargetMode="External" /><Relationship Id="rId12" Type="http://schemas.openxmlformats.org/officeDocument/2006/relationships/hyperlink" Target="https://podminky.urs.cz/item/CS_URS_2024_02/631311112" TargetMode="External" /><Relationship Id="rId13" Type="http://schemas.openxmlformats.org/officeDocument/2006/relationships/hyperlink" Target="https://podminky.urs.cz/item/CS_URS_2024_02/642944121" TargetMode="External" /><Relationship Id="rId14" Type="http://schemas.openxmlformats.org/officeDocument/2006/relationships/hyperlink" Target="https://podminky.urs.cz/item/CS_URS_2024_02/949101111" TargetMode="External" /><Relationship Id="rId15" Type="http://schemas.openxmlformats.org/officeDocument/2006/relationships/hyperlink" Target="https://podminky.urs.cz/item/CS_URS_2024_02/949111211" TargetMode="External" /><Relationship Id="rId16" Type="http://schemas.openxmlformats.org/officeDocument/2006/relationships/hyperlink" Target="https://podminky.urs.cz/item/CS_URS_2024_02/949111812" TargetMode="External" /><Relationship Id="rId17" Type="http://schemas.openxmlformats.org/officeDocument/2006/relationships/hyperlink" Target="https://podminky.urs.cz/item/CS_URS_2024_02/952901111" TargetMode="External" /><Relationship Id="rId18" Type="http://schemas.openxmlformats.org/officeDocument/2006/relationships/hyperlink" Target="https://podminky.urs.cz/item/CS_URS_2024_02/962031133" TargetMode="External" /><Relationship Id="rId19" Type="http://schemas.openxmlformats.org/officeDocument/2006/relationships/hyperlink" Target="https://podminky.urs.cz/item/CS_URS_2024_02/968062355" TargetMode="External" /><Relationship Id="rId20" Type="http://schemas.openxmlformats.org/officeDocument/2006/relationships/hyperlink" Target="https://podminky.urs.cz/item/CS_URS_2024_02/968072455" TargetMode="External" /><Relationship Id="rId21" Type="http://schemas.openxmlformats.org/officeDocument/2006/relationships/hyperlink" Target="https://podminky.urs.cz/item/CS_URS_2024_02/971033331" TargetMode="External" /><Relationship Id="rId22" Type="http://schemas.openxmlformats.org/officeDocument/2006/relationships/hyperlink" Target="https://podminky.urs.cz/item/CS_URS_2024_02/971033341" TargetMode="External" /><Relationship Id="rId23" Type="http://schemas.openxmlformats.org/officeDocument/2006/relationships/hyperlink" Target="https://podminky.urs.cz/item/CS_URS_2024_02/971033631" TargetMode="External" /><Relationship Id="rId24" Type="http://schemas.openxmlformats.org/officeDocument/2006/relationships/hyperlink" Target="https://podminky.urs.cz/item/CS_URS_2024_02/972054241" TargetMode="External" /><Relationship Id="rId25" Type="http://schemas.openxmlformats.org/officeDocument/2006/relationships/hyperlink" Target="https://podminky.urs.cz/item/CS_URS_2024_02/974031144" TargetMode="External" /><Relationship Id="rId26" Type="http://schemas.openxmlformats.org/officeDocument/2006/relationships/hyperlink" Target="https://podminky.urs.cz/item/CS_URS_2024_02/997013211" TargetMode="External" /><Relationship Id="rId27" Type="http://schemas.openxmlformats.org/officeDocument/2006/relationships/hyperlink" Target="https://podminky.urs.cz/item/CS_URS_2024_02/997013509" TargetMode="External" /><Relationship Id="rId28" Type="http://schemas.openxmlformats.org/officeDocument/2006/relationships/hyperlink" Target="https://podminky.urs.cz/item/CS_URS_2024_02/997013511" TargetMode="External" /><Relationship Id="rId29" Type="http://schemas.openxmlformats.org/officeDocument/2006/relationships/hyperlink" Target="https://podminky.urs.cz/item/CS_URS_2024_02/998011001" TargetMode="External" /><Relationship Id="rId30" Type="http://schemas.openxmlformats.org/officeDocument/2006/relationships/hyperlink" Target="https://podminky.urs.cz/item/CS_URS_2024_02/721140802" TargetMode="External" /><Relationship Id="rId31" Type="http://schemas.openxmlformats.org/officeDocument/2006/relationships/hyperlink" Target="https://podminky.urs.cz/item/CS_URS_2024_02/721174025" TargetMode="External" /><Relationship Id="rId32" Type="http://schemas.openxmlformats.org/officeDocument/2006/relationships/hyperlink" Target="https://podminky.urs.cz/item/CS_URS_2024_02/721174043" TargetMode="External" /><Relationship Id="rId33" Type="http://schemas.openxmlformats.org/officeDocument/2006/relationships/hyperlink" Target="https://podminky.urs.cz/item/CS_URS_2024_02/721174045" TargetMode="External" /><Relationship Id="rId34" Type="http://schemas.openxmlformats.org/officeDocument/2006/relationships/hyperlink" Target="https://podminky.urs.cz/item/CS_URS_2024_02/721210812" TargetMode="External" /><Relationship Id="rId35" Type="http://schemas.openxmlformats.org/officeDocument/2006/relationships/hyperlink" Target="https://podminky.urs.cz/item/CS_URS_2024_02/721211401" TargetMode="External" /><Relationship Id="rId36" Type="http://schemas.openxmlformats.org/officeDocument/2006/relationships/hyperlink" Target="https://podminky.urs.cz/item/CS_URS_2024_02/721290111" TargetMode="External" /><Relationship Id="rId37" Type="http://schemas.openxmlformats.org/officeDocument/2006/relationships/hyperlink" Target="https://podminky.urs.cz/item/CS_URS_2024_02/998721101" TargetMode="External" /><Relationship Id="rId38" Type="http://schemas.openxmlformats.org/officeDocument/2006/relationships/hyperlink" Target="https://podminky.urs.cz/item/CS_URS_2024_02/722174002" TargetMode="External" /><Relationship Id="rId39" Type="http://schemas.openxmlformats.org/officeDocument/2006/relationships/hyperlink" Target="https://podminky.urs.cz/item/CS_URS_2024_02/722181221" TargetMode="External" /><Relationship Id="rId40" Type="http://schemas.openxmlformats.org/officeDocument/2006/relationships/hyperlink" Target="https://podminky.urs.cz/item/CS_URS_2024_02/722220111" TargetMode="External" /><Relationship Id="rId41" Type="http://schemas.openxmlformats.org/officeDocument/2006/relationships/hyperlink" Target="https://podminky.urs.cz/item/CS_URS_2024_02/722232171" TargetMode="External" /><Relationship Id="rId42" Type="http://schemas.openxmlformats.org/officeDocument/2006/relationships/hyperlink" Target="https://podminky.urs.cz/item/CS_URS_2024_02/722240122" TargetMode="External" /><Relationship Id="rId43" Type="http://schemas.openxmlformats.org/officeDocument/2006/relationships/hyperlink" Target="https://podminky.urs.cz/item/CS_URS_2024_02/722290226" TargetMode="External" /><Relationship Id="rId44" Type="http://schemas.openxmlformats.org/officeDocument/2006/relationships/hyperlink" Target="https://podminky.urs.cz/item/CS_URS_2024_02/722290234" TargetMode="External" /><Relationship Id="rId45" Type="http://schemas.openxmlformats.org/officeDocument/2006/relationships/hyperlink" Target="https://podminky.urs.cz/item/CS_URS_2024_02/998722101" TargetMode="External" /><Relationship Id="rId46" Type="http://schemas.openxmlformats.org/officeDocument/2006/relationships/hyperlink" Target="https://podminky.urs.cz/item/CS_URS_2024_02/725110811" TargetMode="External" /><Relationship Id="rId47" Type="http://schemas.openxmlformats.org/officeDocument/2006/relationships/hyperlink" Target="https://podminky.urs.cz/item/CS_URS_2024_02/725112171" TargetMode="External" /><Relationship Id="rId48" Type="http://schemas.openxmlformats.org/officeDocument/2006/relationships/hyperlink" Target="https://podminky.urs.cz/item/CS_URS_2024_02/725121502" TargetMode="External" /><Relationship Id="rId49" Type="http://schemas.openxmlformats.org/officeDocument/2006/relationships/hyperlink" Target="https://podminky.urs.cz/item/CS_URS_2024_02/725210821" TargetMode="External" /><Relationship Id="rId50" Type="http://schemas.openxmlformats.org/officeDocument/2006/relationships/hyperlink" Target="https://podminky.urs.cz/item/CS_URS_2024_02/725211603" TargetMode="External" /><Relationship Id="rId51" Type="http://schemas.openxmlformats.org/officeDocument/2006/relationships/hyperlink" Target="https://podminky.urs.cz/item/CS_URS_2024_02/725244204" TargetMode="External" /><Relationship Id="rId52" Type="http://schemas.openxmlformats.org/officeDocument/2006/relationships/hyperlink" Target="https://podminky.urs.cz/item/CS_URS_2024_02/725244312" TargetMode="External" /><Relationship Id="rId53" Type="http://schemas.openxmlformats.org/officeDocument/2006/relationships/hyperlink" Target="https://podminky.urs.cz/item/CS_URS_2024_02/725330840" TargetMode="External" /><Relationship Id="rId54" Type="http://schemas.openxmlformats.org/officeDocument/2006/relationships/hyperlink" Target="https://podminky.urs.cz/item/CS_URS_2024_02/725820801" TargetMode="External" /><Relationship Id="rId55" Type="http://schemas.openxmlformats.org/officeDocument/2006/relationships/hyperlink" Target="https://podminky.urs.cz/item/CS_URS_2024_02/725822611" TargetMode="External" /><Relationship Id="rId56" Type="http://schemas.openxmlformats.org/officeDocument/2006/relationships/hyperlink" Target="https://podminky.urs.cz/item/CS_URS_2024_02/725841311" TargetMode="External" /><Relationship Id="rId57" Type="http://schemas.openxmlformats.org/officeDocument/2006/relationships/hyperlink" Target="https://podminky.urs.cz/item/CS_URS_2024_02/725980123" TargetMode="External" /><Relationship Id="rId58" Type="http://schemas.openxmlformats.org/officeDocument/2006/relationships/hyperlink" Target="https://podminky.urs.cz/item/CS_URS_2024_02/998725101" TargetMode="External" /><Relationship Id="rId59" Type="http://schemas.openxmlformats.org/officeDocument/2006/relationships/hyperlink" Target="https://podminky.urs.cz/item/CS_URS_2024_02/735111810" TargetMode="External" /><Relationship Id="rId60" Type="http://schemas.openxmlformats.org/officeDocument/2006/relationships/hyperlink" Target="https://podminky.urs.cz/item/CS_URS_2024_02/735141112" TargetMode="External" /><Relationship Id="rId61" Type="http://schemas.openxmlformats.org/officeDocument/2006/relationships/hyperlink" Target="https://podminky.urs.cz/item/CS_URS_2024_02/735151399" TargetMode="External" /><Relationship Id="rId62" Type="http://schemas.openxmlformats.org/officeDocument/2006/relationships/hyperlink" Target="https://podminky.urs.cz/item/CS_URS_2024_02/644941111" TargetMode="External" /><Relationship Id="rId63" Type="http://schemas.openxmlformats.org/officeDocument/2006/relationships/hyperlink" Target="https://podminky.urs.cz/item/CS_URS_2024_02/751311092" TargetMode="External" /><Relationship Id="rId64" Type="http://schemas.openxmlformats.org/officeDocument/2006/relationships/hyperlink" Target="https://podminky.urs.cz/item/CS_URS_2024_02/751510861" TargetMode="External" /><Relationship Id="rId65" Type="http://schemas.openxmlformats.org/officeDocument/2006/relationships/hyperlink" Target="https://podminky.urs.cz/item/CS_URS_2024_02/953943111" TargetMode="External" /><Relationship Id="rId66" Type="http://schemas.openxmlformats.org/officeDocument/2006/relationships/hyperlink" Target="https://podminky.urs.cz/item/CS_URS_2024_02/998751101" TargetMode="External" /><Relationship Id="rId67" Type="http://schemas.openxmlformats.org/officeDocument/2006/relationships/hyperlink" Target="https://podminky.urs.cz/item/CS_URS_2024_02/763121411" TargetMode="External" /><Relationship Id="rId68" Type="http://schemas.openxmlformats.org/officeDocument/2006/relationships/hyperlink" Target="https://podminky.urs.cz/item/CS_URS_2024_02/763131451" TargetMode="External" /><Relationship Id="rId69" Type="http://schemas.openxmlformats.org/officeDocument/2006/relationships/hyperlink" Target="https://podminky.urs.cz/item/CS_URS_2024_02/763131751" TargetMode="External" /><Relationship Id="rId70" Type="http://schemas.openxmlformats.org/officeDocument/2006/relationships/hyperlink" Target="https://podminky.urs.cz/item/CS_URS_2024_02/763431011" TargetMode="External" /><Relationship Id="rId71" Type="http://schemas.openxmlformats.org/officeDocument/2006/relationships/hyperlink" Target="https://podminky.urs.cz/item/CS_URS_2024_02/998763301" TargetMode="External" /><Relationship Id="rId72" Type="http://schemas.openxmlformats.org/officeDocument/2006/relationships/hyperlink" Target="https://podminky.urs.cz/item/CS_URS_2024_02/766622216" TargetMode="External" /><Relationship Id="rId73" Type="http://schemas.openxmlformats.org/officeDocument/2006/relationships/hyperlink" Target="https://podminky.urs.cz/item/CS_URS_2024_02/766691914" TargetMode="External" /><Relationship Id="rId74" Type="http://schemas.openxmlformats.org/officeDocument/2006/relationships/hyperlink" Target="https://podminky.urs.cz/item/CS_URS_2024_02/766695212" TargetMode="External" /><Relationship Id="rId75" Type="http://schemas.openxmlformats.org/officeDocument/2006/relationships/hyperlink" Target="https://podminky.urs.cz/item/CS_URS_2024_02/998766101" TargetMode="External" /><Relationship Id="rId76" Type="http://schemas.openxmlformats.org/officeDocument/2006/relationships/hyperlink" Target="https://podminky.urs.cz/item/CS_URS_2024_02/711193121" TargetMode="External" /><Relationship Id="rId77" Type="http://schemas.openxmlformats.org/officeDocument/2006/relationships/hyperlink" Target="https://podminky.urs.cz/item/CS_URS_2024_02/771151012" TargetMode="External" /><Relationship Id="rId78" Type="http://schemas.openxmlformats.org/officeDocument/2006/relationships/hyperlink" Target="https://podminky.urs.cz/item/CS_URS_2024_02/771573810" TargetMode="External" /><Relationship Id="rId79" Type="http://schemas.openxmlformats.org/officeDocument/2006/relationships/hyperlink" Target="https://podminky.urs.cz/item/CS_URS_2024_02/771574112" TargetMode="External" /><Relationship Id="rId80" Type="http://schemas.openxmlformats.org/officeDocument/2006/relationships/hyperlink" Target="https://podminky.urs.cz/item/CS_URS_2024_02/771591111" TargetMode="External" /><Relationship Id="rId81" Type="http://schemas.openxmlformats.org/officeDocument/2006/relationships/hyperlink" Target="https://podminky.urs.cz/item/CS_URS_2024_02/776111311" TargetMode="External" /><Relationship Id="rId82" Type="http://schemas.openxmlformats.org/officeDocument/2006/relationships/hyperlink" Target="https://podminky.urs.cz/item/CS_URS_2024_02/998771102" TargetMode="External" /><Relationship Id="rId83" Type="http://schemas.openxmlformats.org/officeDocument/2006/relationships/hyperlink" Target="https://podminky.urs.cz/item/CS_URS_2024_02/776111311" TargetMode="External" /><Relationship Id="rId84" Type="http://schemas.openxmlformats.org/officeDocument/2006/relationships/hyperlink" Target="https://podminky.urs.cz/item/CS_URS_2024_02/776141113" TargetMode="External" /><Relationship Id="rId85" Type="http://schemas.openxmlformats.org/officeDocument/2006/relationships/hyperlink" Target="https://podminky.urs.cz/item/CS_URS_2024_02/776221111" TargetMode="External" /><Relationship Id="rId86" Type="http://schemas.openxmlformats.org/officeDocument/2006/relationships/hyperlink" Target="https://podminky.urs.cz/item/CS_URS_2024_02/776223111" TargetMode="External" /><Relationship Id="rId87" Type="http://schemas.openxmlformats.org/officeDocument/2006/relationships/hyperlink" Target="https://podminky.urs.cz/item/CS_URS_2024_02/776411111" TargetMode="External" /><Relationship Id="rId88" Type="http://schemas.openxmlformats.org/officeDocument/2006/relationships/hyperlink" Target="https://podminky.urs.cz/item/CS_URS_2024_02/998776101" TargetMode="External" /><Relationship Id="rId89" Type="http://schemas.openxmlformats.org/officeDocument/2006/relationships/hyperlink" Target="https://podminky.urs.cz/item/CS_URS_2024_02/711193131" TargetMode="External" /><Relationship Id="rId90" Type="http://schemas.openxmlformats.org/officeDocument/2006/relationships/hyperlink" Target="https://podminky.urs.cz/item/CS_URS_2024_02/781121011" TargetMode="External" /><Relationship Id="rId91" Type="http://schemas.openxmlformats.org/officeDocument/2006/relationships/hyperlink" Target="https://podminky.urs.cz/item/CS_URS_2024_02/781471810" TargetMode="External" /><Relationship Id="rId92" Type="http://schemas.openxmlformats.org/officeDocument/2006/relationships/hyperlink" Target="https://podminky.urs.cz/item/CS_URS_2024_02/781474114" TargetMode="External" /><Relationship Id="rId93" Type="http://schemas.openxmlformats.org/officeDocument/2006/relationships/hyperlink" Target="https://podminky.urs.cz/item/CS_URS_2024_02/781491021" TargetMode="External" /><Relationship Id="rId94" Type="http://schemas.openxmlformats.org/officeDocument/2006/relationships/hyperlink" Target="https://podminky.urs.cz/item/CS_URS_2024_02/998781102" TargetMode="External" /><Relationship Id="rId95" Type="http://schemas.openxmlformats.org/officeDocument/2006/relationships/hyperlink" Target="https://podminky.urs.cz/item/CS_URS_2024_02/783314201" TargetMode="External" /><Relationship Id="rId96" Type="http://schemas.openxmlformats.org/officeDocument/2006/relationships/hyperlink" Target="https://podminky.urs.cz/item/CS_URS_2024_02/783317101" TargetMode="External" /><Relationship Id="rId97" Type="http://schemas.openxmlformats.org/officeDocument/2006/relationships/hyperlink" Target="https://podminky.urs.cz/item/CS_URS_2024_02/783813131" TargetMode="External" /><Relationship Id="rId98" Type="http://schemas.openxmlformats.org/officeDocument/2006/relationships/hyperlink" Target="https://podminky.urs.cz/item/CS_URS_2024_02/783817121" TargetMode="External" /><Relationship Id="rId99" Type="http://schemas.openxmlformats.org/officeDocument/2006/relationships/hyperlink" Target="https://podminky.urs.cz/item/CS_URS_2024_02/784121001" TargetMode="External" /><Relationship Id="rId100" Type="http://schemas.openxmlformats.org/officeDocument/2006/relationships/hyperlink" Target="https://podminky.urs.cz/item/CS_URS_2024_02/784181001" TargetMode="External" /><Relationship Id="rId101" Type="http://schemas.openxmlformats.org/officeDocument/2006/relationships/hyperlink" Target="https://podminky.urs.cz/item/CS_URS_2024_02/784211111" TargetMode="External" /><Relationship Id="rId102" Type="http://schemas.openxmlformats.org/officeDocument/2006/relationships/hyperlink" Target="https://podminky.urs.cz/item/CS_URS_2024_02/784221101" TargetMode="External" /><Relationship Id="rId103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S4" s="14" t="s">
        <v>11</v>
      </c>
    </row>
    <row r="5" s="1" customFormat="1" ht="12" customHeight="1">
      <c r="B5" s="18"/>
      <c r="C5" s="19"/>
      <c r="D5" s="22" t="s">
        <v>12</v>
      </c>
      <c r="E5" s="19"/>
      <c r="F5" s="19"/>
      <c r="G5" s="19"/>
      <c r="H5" s="19"/>
      <c r="I5" s="19"/>
      <c r="J5" s="19"/>
      <c r="K5" s="23" t="s">
        <v>13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S5" s="14" t="s">
        <v>6</v>
      </c>
    </row>
    <row r="6" s="1" customFormat="1" ht="36.96" customHeight="1">
      <c r="B6" s="18"/>
      <c r="C6" s="19"/>
      <c r="D6" s="24" t="s">
        <v>14</v>
      </c>
      <c r="E6" s="19"/>
      <c r="F6" s="19"/>
      <c r="G6" s="19"/>
      <c r="H6" s="19"/>
      <c r="I6" s="19"/>
      <c r="J6" s="19"/>
      <c r="K6" s="25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S6" s="14" t="s">
        <v>6</v>
      </c>
    </row>
    <row r="7" s="1" customFormat="1" ht="12" customHeight="1">
      <c r="B7" s="18"/>
      <c r="C7" s="19"/>
      <c r="D7" s="26" t="s">
        <v>16</v>
      </c>
      <c r="E7" s="19"/>
      <c r="F7" s="19"/>
      <c r="G7" s="19"/>
      <c r="H7" s="19"/>
      <c r="I7" s="19"/>
      <c r="J7" s="19"/>
      <c r="K7" s="23" t="s">
        <v>17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18</v>
      </c>
      <c r="AL7" s="19"/>
      <c r="AM7" s="19"/>
      <c r="AN7" s="23" t="s">
        <v>17</v>
      </c>
      <c r="AO7" s="19"/>
      <c r="AP7" s="19"/>
      <c r="AQ7" s="19"/>
      <c r="AR7" s="17"/>
      <c r="BS7" s="14" t="s">
        <v>6</v>
      </c>
    </row>
    <row r="8" s="1" customFormat="1" ht="12" customHeight="1">
      <c r="B8" s="18"/>
      <c r="C8" s="19"/>
      <c r="D8" s="26" t="s">
        <v>19</v>
      </c>
      <c r="E8" s="19"/>
      <c r="F8" s="19"/>
      <c r="G8" s="19"/>
      <c r="H8" s="19"/>
      <c r="I8" s="19"/>
      <c r="J8" s="19"/>
      <c r="K8" s="23" t="s">
        <v>20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21</v>
      </c>
      <c r="AL8" s="19"/>
      <c r="AM8" s="19"/>
      <c r="AN8" s="23" t="s">
        <v>22</v>
      </c>
      <c r="AO8" s="19"/>
      <c r="AP8" s="19"/>
      <c r="AQ8" s="19"/>
      <c r="AR8" s="17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S9" s="14" t="s">
        <v>6</v>
      </c>
    </row>
    <row r="10" s="1" customFormat="1" ht="12" customHeight="1">
      <c r="B10" s="18"/>
      <c r="C10" s="19"/>
      <c r="D10" s="26" t="s">
        <v>23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24</v>
      </c>
      <c r="AL10" s="19"/>
      <c r="AM10" s="19"/>
      <c r="AN10" s="23" t="s">
        <v>25</v>
      </c>
      <c r="AO10" s="19"/>
      <c r="AP10" s="19"/>
      <c r="AQ10" s="19"/>
      <c r="AR10" s="17"/>
      <c r="BS10" s="14" t="s">
        <v>6</v>
      </c>
    </row>
    <row r="11" s="1" customFormat="1" ht="18.48" customHeight="1">
      <c r="B11" s="18"/>
      <c r="C11" s="19"/>
      <c r="D11" s="19"/>
      <c r="E11" s="23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3" t="s">
        <v>28</v>
      </c>
      <c r="AO11" s="19"/>
      <c r="AP11" s="19"/>
      <c r="AQ11" s="19"/>
      <c r="AR11" s="17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S12" s="14" t="s">
        <v>6</v>
      </c>
    </row>
    <row r="13" s="1" customFormat="1" ht="12" customHeight="1">
      <c r="B13" s="18"/>
      <c r="C13" s="19"/>
      <c r="D13" s="26" t="s">
        <v>29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24</v>
      </c>
      <c r="AL13" s="19"/>
      <c r="AM13" s="19"/>
      <c r="AN13" s="23" t="s">
        <v>17</v>
      </c>
      <c r="AO13" s="19"/>
      <c r="AP13" s="19"/>
      <c r="AQ13" s="19"/>
      <c r="AR13" s="17"/>
      <c r="BS13" s="14" t="s">
        <v>6</v>
      </c>
    </row>
    <row r="14">
      <c r="B14" s="18"/>
      <c r="C14" s="19"/>
      <c r="D14" s="19"/>
      <c r="E14" s="23" t="s">
        <v>30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26" t="s">
        <v>27</v>
      </c>
      <c r="AL14" s="19"/>
      <c r="AM14" s="19"/>
      <c r="AN14" s="23" t="s">
        <v>17</v>
      </c>
      <c r="AO14" s="19"/>
      <c r="AP14" s="19"/>
      <c r="AQ14" s="19"/>
      <c r="AR14" s="17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S15" s="14" t="s">
        <v>4</v>
      </c>
    </row>
    <row r="16" s="1" customFormat="1" ht="12" customHeight="1">
      <c r="B16" s="18"/>
      <c r="C16" s="19"/>
      <c r="D16" s="26" t="s">
        <v>31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24</v>
      </c>
      <c r="AL16" s="19"/>
      <c r="AM16" s="19"/>
      <c r="AN16" s="23" t="s">
        <v>17</v>
      </c>
      <c r="AO16" s="19"/>
      <c r="AP16" s="19"/>
      <c r="AQ16" s="19"/>
      <c r="AR16" s="17"/>
      <c r="BS16" s="14" t="s">
        <v>4</v>
      </c>
    </row>
    <row r="17" s="1" customFormat="1" ht="18.48" customHeight="1">
      <c r="B17" s="18"/>
      <c r="C17" s="19"/>
      <c r="D17" s="19"/>
      <c r="E17" s="23" t="s">
        <v>30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3" t="s">
        <v>17</v>
      </c>
      <c r="AO17" s="19"/>
      <c r="AP17" s="19"/>
      <c r="AQ17" s="19"/>
      <c r="AR17" s="17"/>
      <c r="BS17" s="14" t="s">
        <v>32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S18" s="14" t="s">
        <v>6</v>
      </c>
    </row>
    <row r="19" s="1" customFormat="1" ht="12" customHeight="1">
      <c r="B19" s="18"/>
      <c r="C19" s="19"/>
      <c r="D19" s="26" t="s">
        <v>33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24</v>
      </c>
      <c r="AL19" s="19"/>
      <c r="AM19" s="19"/>
      <c r="AN19" s="23" t="s">
        <v>17</v>
      </c>
      <c r="AO19" s="19"/>
      <c r="AP19" s="19"/>
      <c r="AQ19" s="19"/>
      <c r="AR19" s="17"/>
      <c r="BS19" s="14" t="s">
        <v>6</v>
      </c>
    </row>
    <row r="20" s="1" customFormat="1" ht="18.48" customHeight="1">
      <c r="B20" s="18"/>
      <c r="C20" s="19"/>
      <c r="D20" s="19"/>
      <c r="E20" s="23" t="s">
        <v>30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3" t="s">
        <v>17</v>
      </c>
      <c r="AO20" s="19"/>
      <c r="AP20" s="19"/>
      <c r="AQ20" s="19"/>
      <c r="AR20" s="17"/>
      <c r="BS20" s="14" t="s">
        <v>32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</row>
    <row r="22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</row>
    <row r="23" s="1" customFormat="1" ht="47.25" customHeight="1">
      <c r="B23" s="18"/>
      <c r="C23" s="19"/>
      <c r="D23" s="19"/>
      <c r="E23" s="27" t="s">
        <v>35</v>
      </c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19"/>
      <c r="AP23" s="19"/>
      <c r="AQ23" s="19"/>
      <c r="AR23" s="17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</row>
    <row r="25" s="1" customFormat="1" ht="6.96" customHeight="1">
      <c r="B25" s="18"/>
      <c r="C25" s="19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P25" s="19"/>
      <c r="AQ25" s="19"/>
      <c r="AR25" s="17"/>
    </row>
    <row r="26" s="2" customFormat="1" ht="25.92" customHeight="1">
      <c r="A26" s="29"/>
      <c r="B26" s="30"/>
      <c r="C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34">
        <f>ROUND(AG54,2)</f>
        <v>35892581.229999997</v>
      </c>
      <c r="AL26" s="33"/>
      <c r="AM26" s="33"/>
      <c r="AN26" s="33"/>
      <c r="AO26" s="33"/>
      <c r="AP26" s="31"/>
      <c r="AQ26" s="31"/>
      <c r="AR26" s="35"/>
      <c r="BE26" s="29"/>
    </row>
    <row r="27" s="2" customFormat="1" ht="6.96" customHeight="1">
      <c r="A27" s="29"/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5"/>
      <c r="BE27" s="29"/>
    </row>
    <row r="28" s="2" customFormat="1">
      <c r="A28" s="29"/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36" t="s">
        <v>37</v>
      </c>
      <c r="M28" s="36"/>
      <c r="N28" s="36"/>
      <c r="O28" s="36"/>
      <c r="P28" s="36"/>
      <c r="Q28" s="31"/>
      <c r="R28" s="31"/>
      <c r="S28" s="31"/>
      <c r="T28" s="31"/>
      <c r="U28" s="31"/>
      <c r="V28" s="31"/>
      <c r="W28" s="36" t="s">
        <v>38</v>
      </c>
      <c r="X28" s="36"/>
      <c r="Y28" s="36"/>
      <c r="Z28" s="36"/>
      <c r="AA28" s="36"/>
      <c r="AB28" s="36"/>
      <c r="AC28" s="36"/>
      <c r="AD28" s="36"/>
      <c r="AE28" s="36"/>
      <c r="AF28" s="31"/>
      <c r="AG28" s="31"/>
      <c r="AH28" s="31"/>
      <c r="AI28" s="31"/>
      <c r="AJ28" s="31"/>
      <c r="AK28" s="36" t="s">
        <v>39</v>
      </c>
      <c r="AL28" s="36"/>
      <c r="AM28" s="36"/>
      <c r="AN28" s="36"/>
      <c r="AO28" s="36"/>
      <c r="AP28" s="31"/>
      <c r="AQ28" s="31"/>
      <c r="AR28" s="35"/>
      <c r="BE28" s="29"/>
    </row>
    <row r="29" s="3" customFormat="1" ht="14.4" customHeight="1">
      <c r="A29" s="3"/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39">
        <v>0.20999999999999999</v>
      </c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40">
        <f>ROUND(AZ54, 2)</f>
        <v>35892581.229999997</v>
      </c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40">
        <f>ROUND(AV54, 2)</f>
        <v>7537442.0599999996</v>
      </c>
      <c r="AL29" s="38"/>
      <c r="AM29" s="38"/>
      <c r="AN29" s="38"/>
      <c r="AO29" s="38"/>
      <c r="AP29" s="38"/>
      <c r="AQ29" s="38"/>
      <c r="AR29" s="41"/>
      <c r="BE29" s="3"/>
    </row>
    <row r="30" s="3" customFormat="1" ht="14.4" customHeight="1">
      <c r="A30" s="3"/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39">
        <v>0.12</v>
      </c>
      <c r="M30" s="38"/>
      <c r="N30" s="38"/>
      <c r="O30" s="38"/>
      <c r="P30" s="38"/>
      <c r="Q30" s="38"/>
      <c r="R30" s="38"/>
      <c r="S30" s="38"/>
      <c r="T30" s="38"/>
      <c r="U30" s="38"/>
      <c r="V30" s="38"/>
      <c r="W30" s="40">
        <f>ROUND(BA54, 2)</f>
        <v>0</v>
      </c>
      <c r="X30" s="38"/>
      <c r="Y30" s="38"/>
      <c r="Z30" s="38"/>
      <c r="AA30" s="38"/>
      <c r="AB30" s="38"/>
      <c r="AC30" s="38"/>
      <c r="AD30" s="38"/>
      <c r="AE30" s="38"/>
      <c r="AF30" s="38"/>
      <c r="AG30" s="38"/>
      <c r="AH30" s="38"/>
      <c r="AI30" s="38"/>
      <c r="AJ30" s="38"/>
      <c r="AK30" s="40">
        <f>ROUND(AW54, 2)</f>
        <v>0</v>
      </c>
      <c r="AL30" s="38"/>
      <c r="AM30" s="38"/>
      <c r="AN30" s="38"/>
      <c r="AO30" s="38"/>
      <c r="AP30" s="38"/>
      <c r="AQ30" s="38"/>
      <c r="AR30" s="41"/>
      <c r="BE30" s="3"/>
    </row>
    <row r="31" hidden="1" s="3" customFormat="1" ht="14.4" customHeight="1">
      <c r="A31" s="3"/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39">
        <v>0.20999999999999999</v>
      </c>
      <c r="M31" s="38"/>
      <c r="N31" s="38"/>
      <c r="O31" s="38"/>
      <c r="P31" s="38"/>
      <c r="Q31" s="38"/>
      <c r="R31" s="38"/>
      <c r="S31" s="38"/>
      <c r="T31" s="38"/>
      <c r="U31" s="38"/>
      <c r="V31" s="38"/>
      <c r="W31" s="40">
        <f>ROUND(BB54, 2)</f>
        <v>0</v>
      </c>
      <c r="X31" s="38"/>
      <c r="Y31" s="38"/>
      <c r="Z31" s="38"/>
      <c r="AA31" s="38"/>
      <c r="AB31" s="38"/>
      <c r="AC31" s="38"/>
      <c r="AD31" s="38"/>
      <c r="AE31" s="38"/>
      <c r="AF31" s="38"/>
      <c r="AG31" s="38"/>
      <c r="AH31" s="38"/>
      <c r="AI31" s="38"/>
      <c r="AJ31" s="38"/>
      <c r="AK31" s="40">
        <v>0</v>
      </c>
      <c r="AL31" s="38"/>
      <c r="AM31" s="38"/>
      <c r="AN31" s="38"/>
      <c r="AO31" s="38"/>
      <c r="AP31" s="38"/>
      <c r="AQ31" s="38"/>
      <c r="AR31" s="41"/>
      <c r="BE31" s="3"/>
    </row>
    <row r="32" hidden="1" s="3" customFormat="1" ht="14.4" customHeight="1">
      <c r="A32" s="3"/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39">
        <v>0.12</v>
      </c>
      <c r="M32" s="38"/>
      <c r="N32" s="38"/>
      <c r="O32" s="38"/>
      <c r="P32" s="38"/>
      <c r="Q32" s="38"/>
      <c r="R32" s="38"/>
      <c r="S32" s="38"/>
      <c r="T32" s="38"/>
      <c r="U32" s="38"/>
      <c r="V32" s="38"/>
      <c r="W32" s="40">
        <f>ROUND(BC54, 2)</f>
        <v>0</v>
      </c>
      <c r="X32" s="38"/>
      <c r="Y32" s="38"/>
      <c r="Z32" s="38"/>
      <c r="AA32" s="38"/>
      <c r="AB32" s="38"/>
      <c r="AC32" s="38"/>
      <c r="AD32" s="38"/>
      <c r="AE32" s="38"/>
      <c r="AF32" s="38"/>
      <c r="AG32" s="38"/>
      <c r="AH32" s="38"/>
      <c r="AI32" s="38"/>
      <c r="AJ32" s="38"/>
      <c r="AK32" s="40">
        <v>0</v>
      </c>
      <c r="AL32" s="38"/>
      <c r="AM32" s="38"/>
      <c r="AN32" s="38"/>
      <c r="AO32" s="38"/>
      <c r="AP32" s="38"/>
      <c r="AQ32" s="38"/>
      <c r="AR32" s="41"/>
      <c r="BE32" s="3"/>
    </row>
    <row r="33" hidden="1" s="3" customFormat="1" ht="14.4" customHeight="1">
      <c r="A33" s="3"/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39">
        <v>0</v>
      </c>
      <c r="M33" s="38"/>
      <c r="N33" s="38"/>
      <c r="O33" s="38"/>
      <c r="P33" s="38"/>
      <c r="Q33" s="38"/>
      <c r="R33" s="38"/>
      <c r="S33" s="38"/>
      <c r="T33" s="38"/>
      <c r="U33" s="38"/>
      <c r="V33" s="38"/>
      <c r="W33" s="40">
        <f>ROUND(BD54, 2)</f>
        <v>0</v>
      </c>
      <c r="X33" s="38"/>
      <c r="Y33" s="38"/>
      <c r="Z33" s="38"/>
      <c r="AA33" s="38"/>
      <c r="AB33" s="38"/>
      <c r="AC33" s="38"/>
      <c r="AD33" s="38"/>
      <c r="AE33" s="38"/>
      <c r="AF33" s="38"/>
      <c r="AG33" s="38"/>
      <c r="AH33" s="38"/>
      <c r="AI33" s="38"/>
      <c r="AJ33" s="38"/>
      <c r="AK33" s="40">
        <v>0</v>
      </c>
      <c r="AL33" s="38"/>
      <c r="AM33" s="38"/>
      <c r="AN33" s="38"/>
      <c r="AO33" s="38"/>
      <c r="AP33" s="38"/>
      <c r="AQ33" s="38"/>
      <c r="AR33" s="41"/>
      <c r="BE33" s="3"/>
    </row>
    <row r="34" s="2" customFormat="1" ht="6.96" customHeight="1">
      <c r="A34" s="29"/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5"/>
      <c r="BE34" s="29"/>
    </row>
    <row r="35" s="2" customFormat="1" ht="25.92" customHeight="1">
      <c r="A35" s="29"/>
      <c r="B35" s="30"/>
      <c r="C35" s="42"/>
      <c r="D35" s="43" t="s">
        <v>46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47</v>
      </c>
      <c r="U35" s="44"/>
      <c r="V35" s="44"/>
      <c r="W35" s="44"/>
      <c r="X35" s="46" t="s">
        <v>48</v>
      </c>
      <c r="Y35" s="44"/>
      <c r="Z35" s="44"/>
      <c r="AA35" s="44"/>
      <c r="AB35" s="44"/>
      <c r="AC35" s="44"/>
      <c r="AD35" s="44"/>
      <c r="AE35" s="44"/>
      <c r="AF35" s="44"/>
      <c r="AG35" s="44"/>
      <c r="AH35" s="44"/>
      <c r="AI35" s="44"/>
      <c r="AJ35" s="44"/>
      <c r="AK35" s="47">
        <f>SUM(AK26:AK33)</f>
        <v>43430023.289999999</v>
      </c>
      <c r="AL35" s="44"/>
      <c r="AM35" s="44"/>
      <c r="AN35" s="44"/>
      <c r="AO35" s="48"/>
      <c r="AP35" s="42"/>
      <c r="AQ35" s="42"/>
      <c r="AR35" s="35"/>
      <c r="BE35" s="29"/>
    </row>
    <row r="36" s="2" customFormat="1" ht="6.96" customHeight="1">
      <c r="A36" s="29"/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5"/>
      <c r="BE36" s="29"/>
    </row>
    <row r="37" s="2" customFormat="1" ht="6.96" customHeight="1">
      <c r="A37" s="29"/>
      <c r="B37" s="49"/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50"/>
      <c r="N37" s="50"/>
      <c r="O37" s="50"/>
      <c r="P37" s="50"/>
      <c r="Q37" s="50"/>
      <c r="R37" s="50"/>
      <c r="S37" s="50"/>
      <c r="T37" s="50"/>
      <c r="U37" s="50"/>
      <c r="V37" s="50"/>
      <c r="W37" s="50"/>
      <c r="X37" s="50"/>
      <c r="Y37" s="50"/>
      <c r="Z37" s="50"/>
      <c r="AA37" s="50"/>
      <c r="AB37" s="50"/>
      <c r="AC37" s="50"/>
      <c r="AD37" s="50"/>
      <c r="AE37" s="50"/>
      <c r="AF37" s="50"/>
      <c r="AG37" s="50"/>
      <c r="AH37" s="50"/>
      <c r="AI37" s="50"/>
      <c r="AJ37" s="50"/>
      <c r="AK37" s="50"/>
      <c r="AL37" s="50"/>
      <c r="AM37" s="50"/>
      <c r="AN37" s="50"/>
      <c r="AO37" s="50"/>
      <c r="AP37" s="50"/>
      <c r="AQ37" s="50"/>
      <c r="AR37" s="35"/>
      <c r="BE37" s="29"/>
    </row>
    <row r="41" s="2" customFormat="1" ht="6.96" customHeight="1">
      <c r="A41" s="29"/>
      <c r="B41" s="51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2"/>
      <c r="W41" s="52"/>
      <c r="X41" s="52"/>
      <c r="Y41" s="52"/>
      <c r="Z41" s="52"/>
      <c r="AA41" s="52"/>
      <c r="AB41" s="52"/>
      <c r="AC41" s="52"/>
      <c r="AD41" s="52"/>
      <c r="AE41" s="52"/>
      <c r="AF41" s="52"/>
      <c r="AG41" s="52"/>
      <c r="AH41" s="52"/>
      <c r="AI41" s="52"/>
      <c r="AJ41" s="52"/>
      <c r="AK41" s="52"/>
      <c r="AL41" s="52"/>
      <c r="AM41" s="52"/>
      <c r="AN41" s="52"/>
      <c r="AO41" s="52"/>
      <c r="AP41" s="52"/>
      <c r="AQ41" s="52"/>
      <c r="AR41" s="35"/>
      <c r="BE41" s="29"/>
    </row>
    <row r="42" s="2" customFormat="1" ht="24.96" customHeight="1">
      <c r="A42" s="29"/>
      <c r="B42" s="30"/>
      <c r="C42" s="20" t="s">
        <v>49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5"/>
      <c r="BE42" s="29"/>
    </row>
    <row r="43" s="2" customFormat="1" ht="6.96" customHeight="1">
      <c r="A43" s="29"/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5"/>
      <c r="BE43" s="29"/>
    </row>
    <row r="44" s="4" customFormat="1" ht="12" customHeight="1">
      <c r="A44" s="4"/>
      <c r="B44" s="53"/>
      <c r="C44" s="26" t="s">
        <v>12</v>
      </c>
      <c r="D44" s="54"/>
      <c r="E44" s="54"/>
      <c r="F44" s="54"/>
      <c r="G44" s="54"/>
      <c r="H44" s="54"/>
      <c r="I44" s="54"/>
      <c r="J44" s="54"/>
      <c r="K44" s="54"/>
      <c r="L44" s="54" t="str">
        <f>K5</f>
        <v>65024056</v>
      </c>
      <c r="M44" s="54"/>
      <c r="N44" s="54"/>
      <c r="O44" s="54"/>
      <c r="P44" s="54"/>
      <c r="Q44" s="54"/>
      <c r="R44" s="54"/>
      <c r="S44" s="54"/>
      <c r="T44" s="54"/>
      <c r="U44" s="54"/>
      <c r="V44" s="54"/>
      <c r="W44" s="54"/>
      <c r="X44" s="54"/>
      <c r="Y44" s="54"/>
      <c r="Z44" s="54"/>
      <c r="AA44" s="54"/>
      <c r="AB44" s="54"/>
      <c r="AC44" s="54"/>
      <c r="AD44" s="54"/>
      <c r="AE44" s="54"/>
      <c r="AF44" s="54"/>
      <c r="AG44" s="54"/>
      <c r="AH44" s="54"/>
      <c r="AI44" s="54"/>
      <c r="AJ44" s="54"/>
      <c r="AK44" s="54"/>
      <c r="AL44" s="54"/>
      <c r="AM44" s="54"/>
      <c r="AN44" s="54"/>
      <c r="AO44" s="54"/>
      <c r="AP44" s="54"/>
      <c r="AQ44" s="54"/>
      <c r="AR44" s="55"/>
      <c r="BE44" s="4"/>
    </row>
    <row r="45" s="5" customFormat="1" ht="36.96" customHeight="1">
      <c r="A45" s="5"/>
      <c r="B45" s="56"/>
      <c r="C45" s="57" t="s">
        <v>14</v>
      </c>
      <c r="D45" s="58"/>
      <c r="E45" s="58"/>
      <c r="F45" s="58"/>
      <c r="G45" s="58"/>
      <c r="H45" s="58"/>
      <c r="I45" s="58"/>
      <c r="J45" s="58"/>
      <c r="K45" s="58"/>
      <c r="L45" s="59" t="str">
        <f>K6</f>
        <v>Obvod OŘ SPS Ústí nad Labem – opravy a údržba bytů a bytových objektů 2024-2026</v>
      </c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58"/>
      <c r="AH45" s="58"/>
      <c r="AI45" s="58"/>
      <c r="AJ45" s="58"/>
      <c r="AK45" s="58"/>
      <c r="AL45" s="58"/>
      <c r="AM45" s="58"/>
      <c r="AN45" s="58"/>
      <c r="AO45" s="58"/>
      <c r="AP45" s="58"/>
      <c r="AQ45" s="58"/>
      <c r="AR45" s="60"/>
      <c r="BE45" s="5"/>
    </row>
    <row r="46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5"/>
      <c r="BE46" s="29"/>
    </row>
    <row r="47" s="2" customFormat="1" ht="12" customHeight="1">
      <c r="A47" s="29"/>
      <c r="B47" s="30"/>
      <c r="C47" s="26" t="s">
        <v>19</v>
      </c>
      <c r="D47" s="31"/>
      <c r="E47" s="31"/>
      <c r="F47" s="31"/>
      <c r="G47" s="31"/>
      <c r="H47" s="31"/>
      <c r="I47" s="31"/>
      <c r="J47" s="31"/>
      <c r="K47" s="31"/>
      <c r="L47" s="61" t="str">
        <f>IF(K8="","",K8)</f>
        <v xml:space="preserve"> obvod OŘ UNL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6" t="s">
        <v>21</v>
      </c>
      <c r="AJ47" s="31"/>
      <c r="AK47" s="31"/>
      <c r="AL47" s="31"/>
      <c r="AM47" s="62" t="str">
        <f>IF(AN8= "","",AN8)</f>
        <v>29. 7. 2024</v>
      </c>
      <c r="AN47" s="62"/>
      <c r="AO47" s="31"/>
      <c r="AP47" s="31"/>
      <c r="AQ47" s="31"/>
      <c r="AR47" s="35"/>
      <c r="BE47" s="29"/>
    </row>
    <row r="48" s="2" customFormat="1" ht="6.96" customHeight="1">
      <c r="A48" s="29"/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5"/>
      <c r="BE48" s="29"/>
    </row>
    <row r="49" s="2" customFormat="1" ht="15.15" customHeight="1">
      <c r="A49" s="29"/>
      <c r="B49" s="30"/>
      <c r="C49" s="26" t="s">
        <v>23</v>
      </c>
      <c r="D49" s="31"/>
      <c r="E49" s="31"/>
      <c r="F49" s="31"/>
      <c r="G49" s="31"/>
      <c r="H49" s="31"/>
      <c r="I49" s="31"/>
      <c r="J49" s="31"/>
      <c r="K49" s="31"/>
      <c r="L49" s="54" t="str">
        <f>IF(E11= "","",E11)</f>
        <v>Správa železnic, státní organizace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6" t="s">
        <v>31</v>
      </c>
      <c r="AJ49" s="31"/>
      <c r="AK49" s="31"/>
      <c r="AL49" s="31"/>
      <c r="AM49" s="63" t="str">
        <f>IF(E17="","",E17)</f>
        <v xml:space="preserve"> </v>
      </c>
      <c r="AN49" s="54"/>
      <c r="AO49" s="54"/>
      <c r="AP49" s="54"/>
      <c r="AQ49" s="31"/>
      <c r="AR49" s="35"/>
      <c r="AS49" s="64" t="s">
        <v>50</v>
      </c>
      <c r="AT49" s="65"/>
      <c r="AU49" s="66"/>
      <c r="AV49" s="66"/>
      <c r="AW49" s="66"/>
      <c r="AX49" s="66"/>
      <c r="AY49" s="66"/>
      <c r="AZ49" s="66"/>
      <c r="BA49" s="66"/>
      <c r="BB49" s="66"/>
      <c r="BC49" s="66"/>
      <c r="BD49" s="67"/>
      <c r="BE49" s="29"/>
    </row>
    <row r="50" s="2" customFormat="1" ht="15.15" customHeight="1">
      <c r="A50" s="29"/>
      <c r="B50" s="30"/>
      <c r="C50" s="26" t="s">
        <v>29</v>
      </c>
      <c r="D50" s="31"/>
      <c r="E50" s="31"/>
      <c r="F50" s="31"/>
      <c r="G50" s="31"/>
      <c r="H50" s="31"/>
      <c r="I50" s="31"/>
      <c r="J50" s="31"/>
      <c r="K50" s="31"/>
      <c r="L50" s="54" t="str">
        <f>IF(E14="","",E14)</f>
        <v xml:space="preserve"> </v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6" t="s">
        <v>33</v>
      </c>
      <c r="AJ50" s="31"/>
      <c r="AK50" s="31"/>
      <c r="AL50" s="31"/>
      <c r="AM50" s="63" t="str">
        <f>IF(E20="","",E20)</f>
        <v xml:space="preserve"> </v>
      </c>
      <c r="AN50" s="54"/>
      <c r="AO50" s="54"/>
      <c r="AP50" s="54"/>
      <c r="AQ50" s="31"/>
      <c r="AR50" s="35"/>
      <c r="AS50" s="68"/>
      <c r="AT50" s="69"/>
      <c r="AU50" s="70"/>
      <c r="AV50" s="70"/>
      <c r="AW50" s="70"/>
      <c r="AX50" s="70"/>
      <c r="AY50" s="70"/>
      <c r="AZ50" s="70"/>
      <c r="BA50" s="70"/>
      <c r="BB50" s="70"/>
      <c r="BC50" s="70"/>
      <c r="BD50" s="71"/>
      <c r="BE50" s="29"/>
    </row>
    <row r="51" s="2" customFormat="1" ht="10.8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5"/>
      <c r="AS51" s="72"/>
      <c r="AT51" s="73"/>
      <c r="AU51" s="74"/>
      <c r="AV51" s="74"/>
      <c r="AW51" s="74"/>
      <c r="AX51" s="74"/>
      <c r="AY51" s="74"/>
      <c r="AZ51" s="74"/>
      <c r="BA51" s="74"/>
      <c r="BB51" s="74"/>
      <c r="BC51" s="74"/>
      <c r="BD51" s="75"/>
      <c r="BE51" s="29"/>
    </row>
    <row r="52" s="2" customFormat="1" ht="29.28" customHeight="1">
      <c r="A52" s="29"/>
      <c r="B52" s="30"/>
      <c r="C52" s="76" t="s">
        <v>51</v>
      </c>
      <c r="D52" s="77"/>
      <c r="E52" s="77"/>
      <c r="F52" s="77"/>
      <c r="G52" s="77"/>
      <c r="H52" s="78"/>
      <c r="I52" s="79" t="s">
        <v>52</v>
      </c>
      <c r="J52" s="77"/>
      <c r="K52" s="77"/>
      <c r="L52" s="77"/>
      <c r="M52" s="77"/>
      <c r="N52" s="77"/>
      <c r="O52" s="77"/>
      <c r="P52" s="77"/>
      <c r="Q52" s="77"/>
      <c r="R52" s="77"/>
      <c r="S52" s="77"/>
      <c r="T52" s="77"/>
      <c r="U52" s="77"/>
      <c r="V52" s="77"/>
      <c r="W52" s="77"/>
      <c r="X52" s="77"/>
      <c r="Y52" s="77"/>
      <c r="Z52" s="77"/>
      <c r="AA52" s="77"/>
      <c r="AB52" s="77"/>
      <c r="AC52" s="77"/>
      <c r="AD52" s="77"/>
      <c r="AE52" s="77"/>
      <c r="AF52" s="77"/>
      <c r="AG52" s="80" t="s">
        <v>53</v>
      </c>
      <c r="AH52" s="77"/>
      <c r="AI52" s="77"/>
      <c r="AJ52" s="77"/>
      <c r="AK52" s="77"/>
      <c r="AL52" s="77"/>
      <c r="AM52" s="77"/>
      <c r="AN52" s="79" t="s">
        <v>54</v>
      </c>
      <c r="AO52" s="77"/>
      <c r="AP52" s="77"/>
      <c r="AQ52" s="81" t="s">
        <v>55</v>
      </c>
      <c r="AR52" s="35"/>
      <c r="AS52" s="82" t="s">
        <v>56</v>
      </c>
      <c r="AT52" s="83" t="s">
        <v>57</v>
      </c>
      <c r="AU52" s="83" t="s">
        <v>58</v>
      </c>
      <c r="AV52" s="83" t="s">
        <v>59</v>
      </c>
      <c r="AW52" s="83" t="s">
        <v>60</v>
      </c>
      <c r="AX52" s="83" t="s">
        <v>61</v>
      </c>
      <c r="AY52" s="83" t="s">
        <v>62</v>
      </c>
      <c r="AZ52" s="83" t="s">
        <v>63</v>
      </c>
      <c r="BA52" s="83" t="s">
        <v>64</v>
      </c>
      <c r="BB52" s="83" t="s">
        <v>65</v>
      </c>
      <c r="BC52" s="83" t="s">
        <v>66</v>
      </c>
      <c r="BD52" s="84" t="s">
        <v>67</v>
      </c>
      <c r="BE52" s="29"/>
    </row>
    <row r="53" s="2" customFormat="1" ht="10.8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5"/>
      <c r="AS53" s="85"/>
      <c r="AT53" s="86"/>
      <c r="AU53" s="86"/>
      <c r="AV53" s="86"/>
      <c r="AW53" s="86"/>
      <c r="AX53" s="86"/>
      <c r="AY53" s="86"/>
      <c r="AZ53" s="86"/>
      <c r="BA53" s="86"/>
      <c r="BB53" s="86"/>
      <c r="BC53" s="86"/>
      <c r="BD53" s="87"/>
      <c r="BE53" s="29"/>
    </row>
    <row r="54" s="6" customFormat="1" ht="32.4" customHeight="1">
      <c r="A54" s="6"/>
      <c r="B54" s="88"/>
      <c r="C54" s="89" t="s">
        <v>68</v>
      </c>
      <c r="D54" s="90"/>
      <c r="E54" s="90"/>
      <c r="F54" s="90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  <c r="AA54" s="90"/>
      <c r="AB54" s="90"/>
      <c r="AC54" s="90"/>
      <c r="AD54" s="90"/>
      <c r="AE54" s="90"/>
      <c r="AF54" s="90"/>
      <c r="AG54" s="91">
        <f>ROUND(AG55,2)</f>
        <v>35892581.229999997</v>
      </c>
      <c r="AH54" s="91"/>
      <c r="AI54" s="91"/>
      <c r="AJ54" s="91"/>
      <c r="AK54" s="91"/>
      <c r="AL54" s="91"/>
      <c r="AM54" s="91"/>
      <c r="AN54" s="92">
        <f>SUM(AG54,AT54)</f>
        <v>43430023.289999999</v>
      </c>
      <c r="AO54" s="92"/>
      <c r="AP54" s="92"/>
      <c r="AQ54" s="93" t="s">
        <v>17</v>
      </c>
      <c r="AR54" s="94"/>
      <c r="AS54" s="95">
        <f>ROUND(AS55,2)</f>
        <v>0</v>
      </c>
      <c r="AT54" s="96">
        <f>ROUND(SUM(AV54:AW54),2)</f>
        <v>7537442.0599999996</v>
      </c>
      <c r="AU54" s="97">
        <f>ROUND(AU55,5)</f>
        <v>35058.236709999997</v>
      </c>
      <c r="AV54" s="96">
        <f>ROUND(AZ54*L29,2)</f>
        <v>7537442.0599999996</v>
      </c>
      <c r="AW54" s="96">
        <f>ROUND(BA54*L30,2)</f>
        <v>0</v>
      </c>
      <c r="AX54" s="96">
        <f>ROUND(BB54*L29,2)</f>
        <v>0</v>
      </c>
      <c r="AY54" s="96">
        <f>ROUND(BC54*L30,2)</f>
        <v>0</v>
      </c>
      <c r="AZ54" s="96">
        <f>ROUND(AZ55,2)</f>
        <v>35892581.229999997</v>
      </c>
      <c r="BA54" s="96">
        <f>ROUND(BA55,2)</f>
        <v>0</v>
      </c>
      <c r="BB54" s="96">
        <f>ROUND(BB55,2)</f>
        <v>0</v>
      </c>
      <c r="BC54" s="96">
        <f>ROUND(BC55,2)</f>
        <v>0</v>
      </c>
      <c r="BD54" s="98">
        <f>ROUND(BD55,2)</f>
        <v>0</v>
      </c>
      <c r="BE54" s="6"/>
      <c r="BS54" s="99" t="s">
        <v>69</v>
      </c>
      <c r="BT54" s="99" t="s">
        <v>70</v>
      </c>
      <c r="BU54" s="100" t="s">
        <v>71</v>
      </c>
      <c r="BV54" s="99" t="s">
        <v>72</v>
      </c>
      <c r="BW54" s="99" t="s">
        <v>5</v>
      </c>
      <c r="BX54" s="99" t="s">
        <v>73</v>
      </c>
      <c r="CL54" s="99" t="s">
        <v>17</v>
      </c>
    </row>
    <row r="55" s="7" customFormat="1" ht="16.5" customHeight="1">
      <c r="A55" s="101" t="s">
        <v>74</v>
      </c>
      <c r="B55" s="102"/>
      <c r="C55" s="103"/>
      <c r="D55" s="104" t="s">
        <v>75</v>
      </c>
      <c r="E55" s="104"/>
      <c r="F55" s="104"/>
      <c r="G55" s="104"/>
      <c r="H55" s="104"/>
      <c r="I55" s="105"/>
      <c r="J55" s="104" t="s">
        <v>76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6">
        <f>'01 - Předpokládaný objem ...'!J30</f>
        <v>35892581.229999997</v>
      </c>
      <c r="AH55" s="105"/>
      <c r="AI55" s="105"/>
      <c r="AJ55" s="105"/>
      <c r="AK55" s="105"/>
      <c r="AL55" s="105"/>
      <c r="AM55" s="105"/>
      <c r="AN55" s="106">
        <f>SUM(AG55,AT55)</f>
        <v>43430023.289999999</v>
      </c>
      <c r="AO55" s="105"/>
      <c r="AP55" s="105"/>
      <c r="AQ55" s="107" t="s">
        <v>77</v>
      </c>
      <c r="AR55" s="108"/>
      <c r="AS55" s="109">
        <v>0</v>
      </c>
      <c r="AT55" s="110">
        <f>ROUND(SUM(AV55:AW55),2)</f>
        <v>7537442.0599999996</v>
      </c>
      <c r="AU55" s="111">
        <f>'01 - Předpokládaný objem ...'!P99</f>
        <v>35058.236712999998</v>
      </c>
      <c r="AV55" s="110">
        <f>'01 - Předpokládaný objem ...'!J33</f>
        <v>7537442.0599999996</v>
      </c>
      <c r="AW55" s="110">
        <f>'01 - Předpokládaný objem ...'!J34</f>
        <v>0</v>
      </c>
      <c r="AX55" s="110">
        <f>'01 - Předpokládaný objem ...'!J35</f>
        <v>0</v>
      </c>
      <c r="AY55" s="110">
        <f>'01 - Předpokládaný objem ...'!J36</f>
        <v>0</v>
      </c>
      <c r="AZ55" s="110">
        <f>'01 - Předpokládaný objem ...'!F33</f>
        <v>35892581.229999997</v>
      </c>
      <c r="BA55" s="110">
        <f>'01 - Předpokládaný objem ...'!F34</f>
        <v>0</v>
      </c>
      <c r="BB55" s="110">
        <f>'01 - Předpokládaný objem ...'!F35</f>
        <v>0</v>
      </c>
      <c r="BC55" s="110">
        <f>'01 - Předpokládaný objem ...'!F36</f>
        <v>0</v>
      </c>
      <c r="BD55" s="112">
        <f>'01 - Předpokládaný objem ...'!F37</f>
        <v>0</v>
      </c>
      <c r="BE55" s="7"/>
      <c r="BT55" s="113" t="s">
        <v>78</v>
      </c>
      <c r="BV55" s="113" t="s">
        <v>72</v>
      </c>
      <c r="BW55" s="113" t="s">
        <v>79</v>
      </c>
      <c r="BX55" s="113" t="s">
        <v>5</v>
      </c>
      <c r="CL55" s="113" t="s">
        <v>17</v>
      </c>
      <c r="CM55" s="113" t="s">
        <v>80</v>
      </c>
    </row>
    <row r="56" s="2" customFormat="1" ht="30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31"/>
      <c r="Q56" s="31"/>
      <c r="R56" s="31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  <c r="AF56" s="31"/>
      <c r="AG56" s="31"/>
      <c r="AH56" s="31"/>
      <c r="AI56" s="31"/>
      <c r="AJ56" s="31"/>
      <c r="AK56" s="31"/>
      <c r="AL56" s="31"/>
      <c r="AM56" s="31"/>
      <c r="AN56" s="31"/>
      <c r="AO56" s="31"/>
      <c r="AP56" s="31"/>
      <c r="AQ56" s="31"/>
      <c r="AR56" s="35"/>
      <c r="AS56" s="29"/>
      <c r="AT56" s="29"/>
      <c r="AU56" s="29"/>
      <c r="AV56" s="29"/>
      <c r="AW56" s="29"/>
      <c r="AX56" s="29"/>
      <c r="AY56" s="29"/>
      <c r="AZ56" s="29"/>
      <c r="BA56" s="29"/>
      <c r="BB56" s="29"/>
      <c r="BC56" s="29"/>
      <c r="BD56" s="29"/>
      <c r="BE56" s="29"/>
    </row>
    <row r="57" s="2" customFormat="1" ht="6.96" customHeight="1">
      <c r="A57" s="29"/>
      <c r="B57" s="49"/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  <c r="AJ57" s="50"/>
      <c r="AK57" s="50"/>
      <c r="AL57" s="50"/>
      <c r="AM57" s="50"/>
      <c r="AN57" s="50"/>
      <c r="AO57" s="50"/>
      <c r="AP57" s="50"/>
      <c r="AQ57" s="50"/>
      <c r="AR57" s="35"/>
      <c r="AS57" s="29"/>
      <c r="AT57" s="29"/>
      <c r="AU57" s="29"/>
      <c r="AV57" s="29"/>
      <c r="AW57" s="29"/>
      <c r="AX57" s="29"/>
      <c r="AY57" s="29"/>
      <c r="AZ57" s="29"/>
      <c r="BA57" s="29"/>
      <c r="BB57" s="29"/>
      <c r="BC57" s="29"/>
      <c r="BD57" s="29"/>
      <c r="BE57" s="29"/>
    </row>
  </sheetData>
  <sheetProtection sheet="1" formatColumns="0" formatRows="0" objects="1" scenarios="1" spinCount="100000" saltValue="m0LluiXNIV/9OyjFlQZ6So8GWb+aU32tLr5S/9z+ICrDFNsFzGgnnZgiPfBm7eVlfI6DDzT1sd8GS6Wj3PPZ5A==" hashValue="uMSpWQ4+dKhWXhxiHmpcPzb/t6vU7SLC3RpnZuevCC6gS0zMObK6ckBYdpY/w+RYapNepef0vX1fpTMhkFVDbQ==" algorithmName="SHA-512" password="CC35"/>
  <mergeCells count="40">
    <mergeCell ref="K5:AO5"/>
    <mergeCell ref="K6:AO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 - Předpokládaný objem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1">
      <c r="A1" s="19"/>
    </row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79</v>
      </c>
    </row>
    <row r="3" hidden="1" s="1" customFormat="1" ht="6.96" customHeight="1">
      <c r="B3" s="114"/>
      <c r="C3" s="115"/>
      <c r="D3" s="115"/>
      <c r="E3" s="115"/>
      <c r="F3" s="115"/>
      <c r="G3" s="115"/>
      <c r="H3" s="115"/>
      <c r="I3" s="115"/>
      <c r="J3" s="115"/>
      <c r="K3" s="115"/>
      <c r="L3" s="17"/>
      <c r="AT3" s="14" t="s">
        <v>80</v>
      </c>
    </row>
    <row r="4" hidden="1" s="1" customFormat="1" ht="24.96" customHeight="1">
      <c r="B4" s="17"/>
      <c r="D4" s="116" t="s">
        <v>81</v>
      </c>
      <c r="L4" s="17"/>
      <c r="M4" s="117" t="s">
        <v>10</v>
      </c>
      <c r="AT4" s="14" t="s">
        <v>4</v>
      </c>
    </row>
    <row r="5" hidden="1" s="1" customFormat="1" ht="6.96" customHeight="1">
      <c r="B5" s="17"/>
      <c r="L5" s="17"/>
    </row>
    <row r="6" hidden="1" s="1" customFormat="1" ht="12" customHeight="1">
      <c r="B6" s="17"/>
      <c r="D6" s="118" t="s">
        <v>14</v>
      </c>
      <c r="L6" s="17"/>
    </row>
    <row r="7" hidden="1" s="1" customFormat="1" ht="26.25" customHeight="1">
      <c r="B7" s="17"/>
      <c r="E7" s="119" t="str">
        <f>'Rekapitulace zakázky'!K6</f>
        <v>Obvod OŘ SPS Ústí nad Labem – opravy a údržba bytů a bytových objektů 2024-2026</v>
      </c>
      <c r="F7" s="118"/>
      <c r="G7" s="118"/>
      <c r="H7" s="118"/>
      <c r="L7" s="17"/>
    </row>
    <row r="8" hidden="1" s="2" customFormat="1" ht="12" customHeight="1">
      <c r="A8" s="29"/>
      <c r="B8" s="35"/>
      <c r="C8" s="29"/>
      <c r="D8" s="118" t="s">
        <v>82</v>
      </c>
      <c r="E8" s="29"/>
      <c r="F8" s="29"/>
      <c r="G8" s="29"/>
      <c r="H8" s="29"/>
      <c r="I8" s="29"/>
      <c r="J8" s="29"/>
      <c r="K8" s="29"/>
      <c r="L8" s="120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hidden="1" s="2" customFormat="1" ht="16.5" customHeight="1">
      <c r="A9" s="29"/>
      <c r="B9" s="35"/>
      <c r="C9" s="29"/>
      <c r="D9" s="29"/>
      <c r="E9" s="121" t="s">
        <v>83</v>
      </c>
      <c r="F9" s="29"/>
      <c r="G9" s="29"/>
      <c r="H9" s="29"/>
      <c r="I9" s="29"/>
      <c r="J9" s="29"/>
      <c r="K9" s="29"/>
      <c r="L9" s="120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hidden="1" s="2" customFormat="1">
      <c r="A10" s="29"/>
      <c r="B10" s="35"/>
      <c r="C10" s="29"/>
      <c r="D10" s="29"/>
      <c r="E10" s="29"/>
      <c r="F10" s="29"/>
      <c r="G10" s="29"/>
      <c r="H10" s="29"/>
      <c r="I10" s="29"/>
      <c r="J10" s="29"/>
      <c r="K10" s="29"/>
      <c r="L10" s="120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hidden="1" s="2" customFormat="1" ht="12" customHeight="1">
      <c r="A11" s="29"/>
      <c r="B11" s="35"/>
      <c r="C11" s="29"/>
      <c r="D11" s="118" t="s">
        <v>16</v>
      </c>
      <c r="E11" s="29"/>
      <c r="F11" s="122" t="s">
        <v>17</v>
      </c>
      <c r="G11" s="29"/>
      <c r="H11" s="29"/>
      <c r="I11" s="118" t="s">
        <v>18</v>
      </c>
      <c r="J11" s="122" t="s">
        <v>17</v>
      </c>
      <c r="K11" s="29"/>
      <c r="L11" s="120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hidden="1" s="2" customFormat="1" ht="12" customHeight="1">
      <c r="A12" s="29"/>
      <c r="B12" s="35"/>
      <c r="C12" s="29"/>
      <c r="D12" s="118" t="s">
        <v>19</v>
      </c>
      <c r="E12" s="29"/>
      <c r="F12" s="122" t="s">
        <v>20</v>
      </c>
      <c r="G12" s="29"/>
      <c r="H12" s="29"/>
      <c r="I12" s="118" t="s">
        <v>21</v>
      </c>
      <c r="J12" s="123" t="str">
        <f>'Rekapitulace zakázky'!AN8</f>
        <v>29. 7. 2024</v>
      </c>
      <c r="K12" s="29"/>
      <c r="L12" s="120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hidden="1" s="2" customFormat="1" ht="10.8" customHeight="1">
      <c r="A13" s="29"/>
      <c r="B13" s="35"/>
      <c r="C13" s="29"/>
      <c r="D13" s="29"/>
      <c r="E13" s="29"/>
      <c r="F13" s="29"/>
      <c r="G13" s="29"/>
      <c r="H13" s="29"/>
      <c r="I13" s="29"/>
      <c r="J13" s="29"/>
      <c r="K13" s="29"/>
      <c r="L13" s="120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hidden="1" s="2" customFormat="1" ht="12" customHeight="1">
      <c r="A14" s="29"/>
      <c r="B14" s="35"/>
      <c r="C14" s="29"/>
      <c r="D14" s="118" t="s">
        <v>23</v>
      </c>
      <c r="E14" s="29"/>
      <c r="F14" s="29"/>
      <c r="G14" s="29"/>
      <c r="H14" s="29"/>
      <c r="I14" s="118" t="s">
        <v>24</v>
      </c>
      <c r="J14" s="122" t="s">
        <v>25</v>
      </c>
      <c r="K14" s="29"/>
      <c r="L14" s="120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hidden="1" s="2" customFormat="1" ht="18" customHeight="1">
      <c r="A15" s="29"/>
      <c r="B15" s="35"/>
      <c r="C15" s="29"/>
      <c r="D15" s="29"/>
      <c r="E15" s="122" t="s">
        <v>26</v>
      </c>
      <c r="F15" s="29"/>
      <c r="G15" s="29"/>
      <c r="H15" s="29"/>
      <c r="I15" s="118" t="s">
        <v>27</v>
      </c>
      <c r="J15" s="122" t="s">
        <v>28</v>
      </c>
      <c r="K15" s="29"/>
      <c r="L15" s="120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hidden="1" s="2" customFormat="1" ht="6.96" customHeight="1">
      <c r="A16" s="29"/>
      <c r="B16" s="35"/>
      <c r="C16" s="29"/>
      <c r="D16" s="29"/>
      <c r="E16" s="29"/>
      <c r="F16" s="29"/>
      <c r="G16" s="29"/>
      <c r="H16" s="29"/>
      <c r="I16" s="29"/>
      <c r="J16" s="29"/>
      <c r="K16" s="29"/>
      <c r="L16" s="120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hidden="1" s="2" customFormat="1" ht="12" customHeight="1">
      <c r="A17" s="29"/>
      <c r="B17" s="35"/>
      <c r="C17" s="29"/>
      <c r="D17" s="118" t="s">
        <v>29</v>
      </c>
      <c r="E17" s="29"/>
      <c r="F17" s="29"/>
      <c r="G17" s="29"/>
      <c r="H17" s="29"/>
      <c r="I17" s="118" t="s">
        <v>24</v>
      </c>
      <c r="J17" s="122" t="s">
        <v>17</v>
      </c>
      <c r="K17" s="29"/>
      <c r="L17" s="120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hidden="1" s="2" customFormat="1" ht="18" customHeight="1">
      <c r="A18" s="29"/>
      <c r="B18" s="35"/>
      <c r="C18" s="29"/>
      <c r="D18" s="29"/>
      <c r="E18" s="122" t="s">
        <v>30</v>
      </c>
      <c r="F18" s="29"/>
      <c r="G18" s="29"/>
      <c r="H18" s="29"/>
      <c r="I18" s="118" t="s">
        <v>27</v>
      </c>
      <c r="J18" s="122" t="s">
        <v>17</v>
      </c>
      <c r="K18" s="29"/>
      <c r="L18" s="120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hidden="1" s="2" customFormat="1" ht="6.96" customHeight="1">
      <c r="A19" s="29"/>
      <c r="B19" s="35"/>
      <c r="C19" s="29"/>
      <c r="D19" s="29"/>
      <c r="E19" s="29"/>
      <c r="F19" s="29"/>
      <c r="G19" s="29"/>
      <c r="H19" s="29"/>
      <c r="I19" s="29"/>
      <c r="J19" s="29"/>
      <c r="K19" s="29"/>
      <c r="L19" s="120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hidden="1" s="2" customFormat="1" ht="12" customHeight="1">
      <c r="A20" s="29"/>
      <c r="B20" s="35"/>
      <c r="C20" s="29"/>
      <c r="D20" s="118" t="s">
        <v>31</v>
      </c>
      <c r="E20" s="29"/>
      <c r="F20" s="29"/>
      <c r="G20" s="29"/>
      <c r="H20" s="29"/>
      <c r="I20" s="118" t="s">
        <v>24</v>
      </c>
      <c r="J20" s="122" t="s">
        <v>17</v>
      </c>
      <c r="K20" s="29"/>
      <c r="L20" s="120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hidden="1" s="2" customFormat="1" ht="18" customHeight="1">
      <c r="A21" s="29"/>
      <c r="B21" s="35"/>
      <c r="C21" s="29"/>
      <c r="D21" s="29"/>
      <c r="E21" s="122" t="s">
        <v>30</v>
      </c>
      <c r="F21" s="29"/>
      <c r="G21" s="29"/>
      <c r="H21" s="29"/>
      <c r="I21" s="118" t="s">
        <v>27</v>
      </c>
      <c r="J21" s="122" t="s">
        <v>17</v>
      </c>
      <c r="K21" s="29"/>
      <c r="L21" s="120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hidden="1" s="2" customFormat="1" ht="6.96" customHeight="1">
      <c r="A22" s="29"/>
      <c r="B22" s="35"/>
      <c r="C22" s="29"/>
      <c r="D22" s="29"/>
      <c r="E22" s="29"/>
      <c r="F22" s="29"/>
      <c r="G22" s="29"/>
      <c r="H22" s="29"/>
      <c r="I22" s="29"/>
      <c r="J22" s="29"/>
      <c r="K22" s="29"/>
      <c r="L22" s="120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hidden="1" s="2" customFormat="1" ht="12" customHeight="1">
      <c r="A23" s="29"/>
      <c r="B23" s="35"/>
      <c r="C23" s="29"/>
      <c r="D23" s="118" t="s">
        <v>33</v>
      </c>
      <c r="E23" s="29"/>
      <c r="F23" s="29"/>
      <c r="G23" s="29"/>
      <c r="H23" s="29"/>
      <c r="I23" s="118" t="s">
        <v>24</v>
      </c>
      <c r="J23" s="122" t="s">
        <v>17</v>
      </c>
      <c r="K23" s="29"/>
      <c r="L23" s="120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hidden="1" s="2" customFormat="1" ht="18" customHeight="1">
      <c r="A24" s="29"/>
      <c r="B24" s="35"/>
      <c r="C24" s="29"/>
      <c r="D24" s="29"/>
      <c r="E24" s="122" t="s">
        <v>30</v>
      </c>
      <c r="F24" s="29"/>
      <c r="G24" s="29"/>
      <c r="H24" s="29"/>
      <c r="I24" s="118" t="s">
        <v>27</v>
      </c>
      <c r="J24" s="122" t="s">
        <v>17</v>
      </c>
      <c r="K24" s="29"/>
      <c r="L24" s="120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hidden="1" s="2" customFormat="1" ht="6.96" customHeight="1">
      <c r="A25" s="29"/>
      <c r="B25" s="35"/>
      <c r="C25" s="29"/>
      <c r="D25" s="29"/>
      <c r="E25" s="29"/>
      <c r="F25" s="29"/>
      <c r="G25" s="29"/>
      <c r="H25" s="29"/>
      <c r="I25" s="29"/>
      <c r="J25" s="29"/>
      <c r="K25" s="29"/>
      <c r="L25" s="120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hidden="1" s="2" customFormat="1" ht="12" customHeight="1">
      <c r="A26" s="29"/>
      <c r="B26" s="35"/>
      <c r="C26" s="29"/>
      <c r="D26" s="118" t="s">
        <v>34</v>
      </c>
      <c r="E26" s="29"/>
      <c r="F26" s="29"/>
      <c r="G26" s="29"/>
      <c r="H26" s="29"/>
      <c r="I26" s="29"/>
      <c r="J26" s="29"/>
      <c r="K26" s="29"/>
      <c r="L26" s="120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hidden="1" s="8" customFormat="1" ht="16.5" customHeight="1">
      <c r="A27" s="124"/>
      <c r="B27" s="125"/>
      <c r="C27" s="124"/>
      <c r="D27" s="124"/>
      <c r="E27" s="126" t="s">
        <v>17</v>
      </c>
      <c r="F27" s="126"/>
      <c r="G27" s="126"/>
      <c r="H27" s="126"/>
      <c r="I27" s="124"/>
      <c r="J27" s="124"/>
      <c r="K27" s="124"/>
      <c r="L27" s="127"/>
      <c r="S27" s="124"/>
      <c r="T27" s="124"/>
      <c r="U27" s="124"/>
      <c r="V27" s="124"/>
      <c r="W27" s="124"/>
      <c r="X27" s="124"/>
      <c r="Y27" s="124"/>
      <c r="Z27" s="124"/>
      <c r="AA27" s="124"/>
      <c r="AB27" s="124"/>
      <c r="AC27" s="124"/>
      <c r="AD27" s="124"/>
      <c r="AE27" s="124"/>
    </row>
    <row r="28" hidden="1" s="2" customFormat="1" ht="6.96" customHeight="1">
      <c r="A28" s="29"/>
      <c r="B28" s="35"/>
      <c r="C28" s="29"/>
      <c r="D28" s="29"/>
      <c r="E28" s="29"/>
      <c r="F28" s="29"/>
      <c r="G28" s="29"/>
      <c r="H28" s="29"/>
      <c r="I28" s="29"/>
      <c r="J28" s="29"/>
      <c r="K28" s="29"/>
      <c r="L28" s="120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hidden="1" s="2" customFormat="1" ht="6.96" customHeight="1">
      <c r="A29" s="29"/>
      <c r="B29" s="35"/>
      <c r="C29" s="29"/>
      <c r="D29" s="128"/>
      <c r="E29" s="128"/>
      <c r="F29" s="128"/>
      <c r="G29" s="128"/>
      <c r="H29" s="128"/>
      <c r="I29" s="128"/>
      <c r="J29" s="128"/>
      <c r="K29" s="128"/>
      <c r="L29" s="120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hidden="1" s="2" customFormat="1" ht="25.44" customHeight="1">
      <c r="A30" s="29"/>
      <c r="B30" s="35"/>
      <c r="C30" s="29"/>
      <c r="D30" s="129" t="s">
        <v>36</v>
      </c>
      <c r="E30" s="29"/>
      <c r="F30" s="29"/>
      <c r="G30" s="29"/>
      <c r="H30" s="29"/>
      <c r="I30" s="29"/>
      <c r="J30" s="130">
        <f>ROUND(J99, 2)</f>
        <v>35892581.229999997</v>
      </c>
      <c r="K30" s="29"/>
      <c r="L30" s="120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hidden="1" s="2" customFormat="1" ht="6.96" customHeight="1">
      <c r="A31" s="29"/>
      <c r="B31" s="35"/>
      <c r="C31" s="29"/>
      <c r="D31" s="128"/>
      <c r="E31" s="128"/>
      <c r="F31" s="128"/>
      <c r="G31" s="128"/>
      <c r="H31" s="128"/>
      <c r="I31" s="128"/>
      <c r="J31" s="128"/>
      <c r="K31" s="128"/>
      <c r="L31" s="120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hidden="1" s="2" customFormat="1" ht="14.4" customHeight="1">
      <c r="A32" s="29"/>
      <c r="B32" s="35"/>
      <c r="C32" s="29"/>
      <c r="D32" s="29"/>
      <c r="E32" s="29"/>
      <c r="F32" s="131" t="s">
        <v>38</v>
      </c>
      <c r="G32" s="29"/>
      <c r="H32" s="29"/>
      <c r="I32" s="131" t="s">
        <v>37</v>
      </c>
      <c r="J32" s="131" t="s">
        <v>39</v>
      </c>
      <c r="K32" s="29"/>
      <c r="L32" s="120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hidden="1" s="2" customFormat="1" ht="14.4" customHeight="1">
      <c r="A33" s="29"/>
      <c r="B33" s="35"/>
      <c r="C33" s="29"/>
      <c r="D33" s="132" t="s">
        <v>40</v>
      </c>
      <c r="E33" s="118" t="s">
        <v>41</v>
      </c>
      <c r="F33" s="133">
        <f>ROUND((SUM(BE99:BE475)),  2)</f>
        <v>35892581.229999997</v>
      </c>
      <c r="G33" s="29"/>
      <c r="H33" s="29"/>
      <c r="I33" s="134">
        <v>0.20999999999999999</v>
      </c>
      <c r="J33" s="133">
        <f>ROUND(((SUM(BE99:BE475))*I33),  2)</f>
        <v>7537442.0599999996</v>
      </c>
      <c r="K33" s="29"/>
      <c r="L33" s="120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hidden="1" s="2" customFormat="1" ht="14.4" customHeight="1">
      <c r="A34" s="29"/>
      <c r="B34" s="35"/>
      <c r="C34" s="29"/>
      <c r="D34" s="29"/>
      <c r="E34" s="118" t="s">
        <v>42</v>
      </c>
      <c r="F34" s="133">
        <f>ROUND((SUM(BF99:BF475)),  2)</f>
        <v>0</v>
      </c>
      <c r="G34" s="29"/>
      <c r="H34" s="29"/>
      <c r="I34" s="134">
        <v>0.12</v>
      </c>
      <c r="J34" s="133">
        <f>ROUND(((SUM(BF99:BF475))*I34),  2)</f>
        <v>0</v>
      </c>
      <c r="K34" s="29"/>
      <c r="L34" s="120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hidden="1" s="2" customFormat="1" ht="14.4" customHeight="1">
      <c r="A35" s="29"/>
      <c r="B35" s="35"/>
      <c r="C35" s="29"/>
      <c r="D35" s="29"/>
      <c r="E35" s="118" t="s">
        <v>43</v>
      </c>
      <c r="F35" s="133">
        <f>ROUND((SUM(BG99:BG475)),  2)</f>
        <v>0</v>
      </c>
      <c r="G35" s="29"/>
      <c r="H35" s="29"/>
      <c r="I35" s="134">
        <v>0.20999999999999999</v>
      </c>
      <c r="J35" s="133">
        <f>0</f>
        <v>0</v>
      </c>
      <c r="K35" s="29"/>
      <c r="L35" s="120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hidden="1" s="2" customFormat="1" ht="14.4" customHeight="1">
      <c r="A36" s="29"/>
      <c r="B36" s="35"/>
      <c r="C36" s="29"/>
      <c r="D36" s="29"/>
      <c r="E36" s="118" t="s">
        <v>44</v>
      </c>
      <c r="F36" s="133">
        <f>ROUND((SUM(BH99:BH475)),  2)</f>
        <v>0</v>
      </c>
      <c r="G36" s="29"/>
      <c r="H36" s="29"/>
      <c r="I36" s="134">
        <v>0.12</v>
      </c>
      <c r="J36" s="133">
        <f>0</f>
        <v>0</v>
      </c>
      <c r="K36" s="29"/>
      <c r="L36" s="120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hidden="1" s="2" customFormat="1" ht="14.4" customHeight="1">
      <c r="A37" s="29"/>
      <c r="B37" s="35"/>
      <c r="C37" s="29"/>
      <c r="D37" s="29"/>
      <c r="E37" s="118" t="s">
        <v>45</v>
      </c>
      <c r="F37" s="133">
        <f>ROUND((SUM(BI99:BI475)),  2)</f>
        <v>0</v>
      </c>
      <c r="G37" s="29"/>
      <c r="H37" s="29"/>
      <c r="I37" s="134">
        <v>0</v>
      </c>
      <c r="J37" s="133">
        <f>0</f>
        <v>0</v>
      </c>
      <c r="K37" s="29"/>
      <c r="L37" s="120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hidden="1" s="2" customFormat="1" ht="6.96" customHeight="1">
      <c r="A38" s="29"/>
      <c r="B38" s="35"/>
      <c r="C38" s="29"/>
      <c r="D38" s="29"/>
      <c r="E38" s="29"/>
      <c r="F38" s="29"/>
      <c r="G38" s="29"/>
      <c r="H38" s="29"/>
      <c r="I38" s="29"/>
      <c r="J38" s="29"/>
      <c r="K38" s="29"/>
      <c r="L38" s="120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hidden="1" s="2" customFormat="1" ht="25.44" customHeight="1">
      <c r="A39" s="29"/>
      <c r="B39" s="35"/>
      <c r="C39" s="135"/>
      <c r="D39" s="136" t="s">
        <v>46</v>
      </c>
      <c r="E39" s="137"/>
      <c r="F39" s="137"/>
      <c r="G39" s="138" t="s">
        <v>47</v>
      </c>
      <c r="H39" s="139" t="s">
        <v>48</v>
      </c>
      <c r="I39" s="137"/>
      <c r="J39" s="140">
        <f>SUM(J30:J37)</f>
        <v>43430023.289999999</v>
      </c>
      <c r="K39" s="141"/>
      <c r="L39" s="120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hidden="1" s="2" customFormat="1" ht="14.4" customHeight="1">
      <c r="A40" s="29"/>
      <c r="B40" s="142"/>
      <c r="C40" s="143"/>
      <c r="D40" s="143"/>
      <c r="E40" s="143"/>
      <c r="F40" s="143"/>
      <c r="G40" s="143"/>
      <c r="H40" s="143"/>
      <c r="I40" s="143"/>
      <c r="J40" s="143"/>
      <c r="K40" s="143"/>
      <c r="L40" s="120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hidden="1"/>
    <row r="42" hidden="1"/>
    <row r="43" hidden="1"/>
    <row r="44" s="2" customFormat="1" ht="6.96" customHeight="1">
      <c r="A44" s="29"/>
      <c r="B44" s="144"/>
      <c r="C44" s="145"/>
      <c r="D44" s="145"/>
      <c r="E44" s="145"/>
      <c r="F44" s="145"/>
      <c r="G44" s="145"/>
      <c r="H44" s="145"/>
      <c r="I44" s="145"/>
      <c r="J44" s="145"/>
      <c r="K44" s="145"/>
      <c r="L44" s="120"/>
      <c r="S44" s="29"/>
      <c r="T44" s="29"/>
      <c r="U44" s="29"/>
      <c r="V44" s="29"/>
      <c r="W44" s="29"/>
      <c r="X44" s="29"/>
      <c r="Y44" s="29"/>
      <c r="Z44" s="29"/>
      <c r="AA44" s="29"/>
      <c r="AB44" s="29"/>
      <c r="AC44" s="29"/>
      <c r="AD44" s="29"/>
      <c r="AE44" s="29"/>
    </row>
    <row r="45" s="2" customFormat="1" ht="24.96" customHeight="1">
      <c r="A45" s="29"/>
      <c r="B45" s="30"/>
      <c r="C45" s="20" t="s">
        <v>84</v>
      </c>
      <c r="D45" s="31"/>
      <c r="E45" s="31"/>
      <c r="F45" s="31"/>
      <c r="G45" s="31"/>
      <c r="H45" s="31"/>
      <c r="I45" s="31"/>
      <c r="J45" s="31"/>
      <c r="K45" s="31"/>
      <c r="L45" s="120"/>
      <c r="S45" s="29"/>
      <c r="T45" s="29"/>
      <c r="U45" s="29"/>
      <c r="V45" s="29"/>
      <c r="W45" s="29"/>
      <c r="X45" s="29"/>
      <c r="Y45" s="29"/>
      <c r="Z45" s="29"/>
      <c r="AA45" s="29"/>
      <c r="AB45" s="29"/>
      <c r="AC45" s="29"/>
      <c r="AD45" s="29"/>
      <c r="AE45" s="29"/>
    </row>
    <row r="46" s="2" customFormat="1" ht="6.96" customHeight="1">
      <c r="A46" s="29"/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120"/>
      <c r="S46" s="29"/>
      <c r="T46" s="29"/>
      <c r="U46" s="29"/>
      <c r="V46" s="29"/>
      <c r="W46" s="29"/>
      <c r="X46" s="29"/>
      <c r="Y46" s="29"/>
      <c r="Z46" s="29"/>
      <c r="AA46" s="29"/>
      <c r="AB46" s="29"/>
      <c r="AC46" s="29"/>
      <c r="AD46" s="29"/>
      <c r="AE46" s="29"/>
    </row>
    <row r="47" s="2" customFormat="1" ht="12" customHeight="1">
      <c r="A47" s="29"/>
      <c r="B47" s="30"/>
      <c r="C47" s="26" t="s">
        <v>14</v>
      </c>
      <c r="D47" s="31"/>
      <c r="E47" s="31"/>
      <c r="F47" s="31"/>
      <c r="G47" s="31"/>
      <c r="H47" s="31"/>
      <c r="I47" s="31"/>
      <c r="J47" s="31"/>
      <c r="K47" s="31"/>
      <c r="L47" s="120"/>
      <c r="S47" s="29"/>
      <c r="T47" s="29"/>
      <c r="U47" s="29"/>
      <c r="V47" s="29"/>
      <c r="W47" s="29"/>
      <c r="X47" s="29"/>
      <c r="Y47" s="29"/>
      <c r="Z47" s="29"/>
      <c r="AA47" s="29"/>
      <c r="AB47" s="29"/>
      <c r="AC47" s="29"/>
      <c r="AD47" s="29"/>
      <c r="AE47" s="29"/>
    </row>
    <row r="48" s="2" customFormat="1" ht="26.25" customHeight="1">
      <c r="A48" s="29"/>
      <c r="B48" s="30"/>
      <c r="C48" s="31"/>
      <c r="D48" s="31"/>
      <c r="E48" s="146" t="str">
        <f>E7</f>
        <v>Obvod OŘ SPS Ústí nad Labem – opravy a údržba bytů a bytových objektů 2024-2026</v>
      </c>
      <c r="F48" s="26"/>
      <c r="G48" s="26"/>
      <c r="H48" s="26"/>
      <c r="I48" s="31"/>
      <c r="J48" s="31"/>
      <c r="K48" s="31"/>
      <c r="L48" s="120"/>
      <c r="S48" s="29"/>
      <c r="T48" s="29"/>
      <c r="U48" s="29"/>
      <c r="V48" s="29"/>
      <c r="W48" s="29"/>
      <c r="X48" s="29"/>
      <c r="Y48" s="29"/>
      <c r="Z48" s="29"/>
      <c r="AA48" s="29"/>
      <c r="AB48" s="29"/>
      <c r="AC48" s="29"/>
      <c r="AD48" s="29"/>
      <c r="AE48" s="29"/>
    </row>
    <row r="49" s="2" customFormat="1" ht="12" customHeight="1">
      <c r="A49" s="29"/>
      <c r="B49" s="30"/>
      <c r="C49" s="26" t="s">
        <v>82</v>
      </c>
      <c r="D49" s="31"/>
      <c r="E49" s="31"/>
      <c r="F49" s="31"/>
      <c r="G49" s="31"/>
      <c r="H49" s="31"/>
      <c r="I49" s="31"/>
      <c r="J49" s="31"/>
      <c r="K49" s="31"/>
      <c r="L49" s="120"/>
      <c r="S49" s="29"/>
      <c r="T49" s="29"/>
      <c r="U49" s="29"/>
      <c r="V49" s="29"/>
      <c r="W49" s="29"/>
      <c r="X49" s="29"/>
      <c r="Y49" s="29"/>
      <c r="Z49" s="29"/>
      <c r="AA49" s="29"/>
      <c r="AB49" s="29"/>
      <c r="AC49" s="29"/>
      <c r="AD49" s="29"/>
      <c r="AE49" s="29"/>
    </row>
    <row r="50" s="2" customFormat="1" ht="16.5" customHeight="1">
      <c r="A50" s="29"/>
      <c r="B50" s="30"/>
      <c r="C50" s="31"/>
      <c r="D50" s="31"/>
      <c r="E50" s="59" t="str">
        <f>E9</f>
        <v>01 - Předpokládaný objem dílčích smluv</v>
      </c>
      <c r="F50" s="31"/>
      <c r="G50" s="31"/>
      <c r="H50" s="31"/>
      <c r="I50" s="31"/>
      <c r="J50" s="31"/>
      <c r="K50" s="31"/>
      <c r="L50" s="120"/>
      <c r="S50" s="29"/>
      <c r="T50" s="29"/>
      <c r="U50" s="29"/>
      <c r="V50" s="29"/>
      <c r="W50" s="29"/>
      <c r="X50" s="29"/>
      <c r="Y50" s="29"/>
      <c r="Z50" s="29"/>
      <c r="AA50" s="29"/>
      <c r="AB50" s="29"/>
      <c r="AC50" s="29"/>
      <c r="AD50" s="29"/>
      <c r="AE50" s="29"/>
    </row>
    <row r="51" s="2" customFormat="1" ht="6.96" customHeight="1">
      <c r="A51" s="29"/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120"/>
      <c r="S51" s="29"/>
      <c r="T51" s="29"/>
      <c r="U51" s="29"/>
      <c r="V51" s="29"/>
      <c r="W51" s="29"/>
      <c r="X51" s="29"/>
      <c r="Y51" s="29"/>
      <c r="Z51" s="29"/>
      <c r="AA51" s="29"/>
      <c r="AB51" s="29"/>
      <c r="AC51" s="29"/>
      <c r="AD51" s="29"/>
      <c r="AE51" s="29"/>
    </row>
    <row r="52" s="2" customFormat="1" ht="12" customHeight="1">
      <c r="A52" s="29"/>
      <c r="B52" s="30"/>
      <c r="C52" s="26" t="s">
        <v>19</v>
      </c>
      <c r="D52" s="31"/>
      <c r="E52" s="31"/>
      <c r="F52" s="23" t="str">
        <f>F12</f>
        <v xml:space="preserve"> obvod OŘ UNL</v>
      </c>
      <c r="G52" s="31"/>
      <c r="H52" s="31"/>
      <c r="I52" s="26" t="s">
        <v>21</v>
      </c>
      <c r="J52" s="62" t="str">
        <f>IF(J12="","",J12)</f>
        <v>29. 7. 2024</v>
      </c>
      <c r="K52" s="31"/>
      <c r="L52" s="120"/>
      <c r="S52" s="29"/>
      <c r="T52" s="29"/>
      <c r="U52" s="29"/>
      <c r="V52" s="29"/>
      <c r="W52" s="29"/>
      <c r="X52" s="29"/>
      <c r="Y52" s="29"/>
      <c r="Z52" s="29"/>
      <c r="AA52" s="29"/>
      <c r="AB52" s="29"/>
      <c r="AC52" s="29"/>
      <c r="AD52" s="29"/>
      <c r="AE52" s="29"/>
    </row>
    <row r="53" s="2" customFormat="1" ht="6.96" customHeight="1">
      <c r="A53" s="29"/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120"/>
      <c r="S53" s="29"/>
      <c r="T53" s="29"/>
      <c r="U53" s="29"/>
      <c r="V53" s="29"/>
      <c r="W53" s="29"/>
      <c r="X53" s="29"/>
      <c r="Y53" s="29"/>
      <c r="Z53" s="29"/>
      <c r="AA53" s="29"/>
      <c r="AB53" s="29"/>
      <c r="AC53" s="29"/>
      <c r="AD53" s="29"/>
      <c r="AE53" s="29"/>
    </row>
    <row r="54" s="2" customFormat="1" ht="15.15" customHeight="1">
      <c r="A54" s="29"/>
      <c r="B54" s="30"/>
      <c r="C54" s="26" t="s">
        <v>23</v>
      </c>
      <c r="D54" s="31"/>
      <c r="E54" s="31"/>
      <c r="F54" s="23" t="str">
        <f>E15</f>
        <v>Správa železnic, státní organizace</v>
      </c>
      <c r="G54" s="31"/>
      <c r="H54" s="31"/>
      <c r="I54" s="26" t="s">
        <v>31</v>
      </c>
      <c r="J54" s="27" t="str">
        <f>E21</f>
        <v xml:space="preserve"> </v>
      </c>
      <c r="K54" s="31"/>
      <c r="L54" s="120"/>
      <c r="S54" s="29"/>
      <c r="T54" s="29"/>
      <c r="U54" s="29"/>
      <c r="V54" s="29"/>
      <c r="W54" s="29"/>
      <c r="X54" s="29"/>
      <c r="Y54" s="29"/>
      <c r="Z54" s="29"/>
      <c r="AA54" s="29"/>
      <c r="AB54" s="29"/>
      <c r="AC54" s="29"/>
      <c r="AD54" s="29"/>
      <c r="AE54" s="29"/>
    </row>
    <row r="55" s="2" customFormat="1" ht="15.15" customHeight="1">
      <c r="A55" s="29"/>
      <c r="B55" s="30"/>
      <c r="C55" s="26" t="s">
        <v>29</v>
      </c>
      <c r="D55" s="31"/>
      <c r="E55" s="31"/>
      <c r="F55" s="23" t="str">
        <f>IF(E18="","",E18)</f>
        <v xml:space="preserve"> </v>
      </c>
      <c r="G55" s="31"/>
      <c r="H55" s="31"/>
      <c r="I55" s="26" t="s">
        <v>33</v>
      </c>
      <c r="J55" s="27" t="str">
        <f>E24</f>
        <v xml:space="preserve"> </v>
      </c>
      <c r="K55" s="31"/>
      <c r="L55" s="120"/>
      <c r="S55" s="29"/>
      <c r="T55" s="29"/>
      <c r="U55" s="29"/>
      <c r="V55" s="29"/>
      <c r="W55" s="29"/>
      <c r="X55" s="29"/>
      <c r="Y55" s="29"/>
      <c r="Z55" s="29"/>
      <c r="AA55" s="29"/>
      <c r="AB55" s="29"/>
      <c r="AC55" s="29"/>
      <c r="AD55" s="29"/>
      <c r="AE55" s="29"/>
    </row>
    <row r="56" s="2" customFormat="1" ht="10.32" customHeight="1">
      <c r="A56" s="29"/>
      <c r="B56" s="30"/>
      <c r="C56" s="31"/>
      <c r="D56" s="31"/>
      <c r="E56" s="31"/>
      <c r="F56" s="31"/>
      <c r="G56" s="31"/>
      <c r="H56" s="31"/>
      <c r="I56" s="31"/>
      <c r="J56" s="31"/>
      <c r="K56" s="31"/>
      <c r="L56" s="120"/>
      <c r="S56" s="29"/>
      <c r="T56" s="29"/>
      <c r="U56" s="29"/>
      <c r="V56" s="29"/>
      <c r="W56" s="29"/>
      <c r="X56" s="29"/>
      <c r="Y56" s="29"/>
      <c r="Z56" s="29"/>
      <c r="AA56" s="29"/>
      <c r="AB56" s="29"/>
      <c r="AC56" s="29"/>
      <c r="AD56" s="29"/>
      <c r="AE56" s="29"/>
    </row>
    <row r="57" s="2" customFormat="1" ht="29.28" customHeight="1">
      <c r="A57" s="29"/>
      <c r="B57" s="30"/>
      <c r="C57" s="147" t="s">
        <v>85</v>
      </c>
      <c r="D57" s="148"/>
      <c r="E57" s="148"/>
      <c r="F57" s="148"/>
      <c r="G57" s="148"/>
      <c r="H57" s="148"/>
      <c r="I57" s="148"/>
      <c r="J57" s="149" t="s">
        <v>86</v>
      </c>
      <c r="K57" s="148"/>
      <c r="L57" s="120"/>
      <c r="S57" s="29"/>
      <c r="T57" s="29"/>
      <c r="U57" s="29"/>
      <c r="V57" s="29"/>
      <c r="W57" s="29"/>
      <c r="X57" s="29"/>
      <c r="Y57" s="29"/>
      <c r="Z57" s="29"/>
      <c r="AA57" s="29"/>
      <c r="AB57" s="29"/>
      <c r="AC57" s="29"/>
      <c r="AD57" s="29"/>
      <c r="AE57" s="29"/>
    </row>
    <row r="58" s="2" customFormat="1" ht="10.32" customHeight="1">
      <c r="A58" s="29"/>
      <c r="B58" s="30"/>
      <c r="C58" s="31"/>
      <c r="D58" s="31"/>
      <c r="E58" s="31"/>
      <c r="F58" s="31"/>
      <c r="G58" s="31"/>
      <c r="H58" s="31"/>
      <c r="I58" s="31"/>
      <c r="J58" s="31"/>
      <c r="K58" s="31"/>
      <c r="L58" s="120"/>
      <c r="S58" s="29"/>
      <c r="T58" s="29"/>
      <c r="U58" s="29"/>
      <c r="V58" s="29"/>
      <c r="W58" s="29"/>
      <c r="X58" s="29"/>
      <c r="Y58" s="29"/>
      <c r="Z58" s="29"/>
      <c r="AA58" s="29"/>
      <c r="AB58" s="29"/>
      <c r="AC58" s="29"/>
      <c r="AD58" s="29"/>
      <c r="AE58" s="29"/>
    </row>
    <row r="59" s="2" customFormat="1" ht="22.8" customHeight="1">
      <c r="A59" s="29"/>
      <c r="B59" s="30"/>
      <c r="C59" s="150" t="s">
        <v>68</v>
      </c>
      <c r="D59" s="31"/>
      <c r="E59" s="31"/>
      <c r="F59" s="31"/>
      <c r="G59" s="31"/>
      <c r="H59" s="31"/>
      <c r="I59" s="31"/>
      <c r="J59" s="92">
        <f>J99</f>
        <v>35892581.230000004</v>
      </c>
      <c r="K59" s="31"/>
      <c r="L59" s="120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29"/>
      <c r="AD59" s="29"/>
      <c r="AE59" s="29"/>
      <c r="AU59" s="14" t="s">
        <v>87</v>
      </c>
    </row>
    <row r="60" s="9" customFormat="1" ht="24.96" customHeight="1">
      <c r="A60" s="9"/>
      <c r="B60" s="151"/>
      <c r="C60" s="152"/>
      <c r="D60" s="153" t="s">
        <v>88</v>
      </c>
      <c r="E60" s="154"/>
      <c r="F60" s="154"/>
      <c r="G60" s="154"/>
      <c r="H60" s="154"/>
      <c r="I60" s="154"/>
      <c r="J60" s="155">
        <f>J100</f>
        <v>5825811</v>
      </c>
      <c r="K60" s="152"/>
      <c r="L60" s="156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57"/>
      <c r="C61" s="158"/>
      <c r="D61" s="159" t="s">
        <v>89</v>
      </c>
      <c r="E61" s="160"/>
      <c r="F61" s="160"/>
      <c r="G61" s="160"/>
      <c r="H61" s="160"/>
      <c r="I61" s="160"/>
      <c r="J61" s="161">
        <f>J101</f>
        <v>1058660</v>
      </c>
      <c r="K61" s="158"/>
      <c r="L61" s="162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57"/>
      <c r="C62" s="158"/>
      <c r="D62" s="159" t="s">
        <v>90</v>
      </c>
      <c r="E62" s="160"/>
      <c r="F62" s="160"/>
      <c r="G62" s="160"/>
      <c r="H62" s="160"/>
      <c r="I62" s="160"/>
      <c r="J62" s="161">
        <f>J117</f>
        <v>3658350</v>
      </c>
      <c r="K62" s="158"/>
      <c r="L62" s="162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57"/>
      <c r="C63" s="158"/>
      <c r="D63" s="159" t="s">
        <v>91</v>
      </c>
      <c r="E63" s="160"/>
      <c r="F63" s="160"/>
      <c r="G63" s="160"/>
      <c r="H63" s="160"/>
      <c r="I63" s="160"/>
      <c r="J63" s="161">
        <f>J146</f>
        <v>416307</v>
      </c>
      <c r="K63" s="158"/>
      <c r="L63" s="162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57"/>
      <c r="C64" s="158"/>
      <c r="D64" s="159" t="s">
        <v>92</v>
      </c>
      <c r="E64" s="160"/>
      <c r="F64" s="160"/>
      <c r="G64" s="160"/>
      <c r="H64" s="160"/>
      <c r="I64" s="160"/>
      <c r="J64" s="161">
        <f>J185</f>
        <v>286494</v>
      </c>
      <c r="K64" s="158"/>
      <c r="L64" s="162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57"/>
      <c r="C65" s="158"/>
      <c r="D65" s="159" t="s">
        <v>93</v>
      </c>
      <c r="E65" s="160"/>
      <c r="F65" s="160"/>
      <c r="G65" s="160"/>
      <c r="H65" s="160"/>
      <c r="I65" s="160"/>
      <c r="J65" s="161">
        <f>J197</f>
        <v>406000</v>
      </c>
      <c r="K65" s="158"/>
      <c r="L65" s="162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51"/>
      <c r="C66" s="152"/>
      <c r="D66" s="153" t="s">
        <v>94</v>
      </c>
      <c r="E66" s="154"/>
      <c r="F66" s="154"/>
      <c r="G66" s="154"/>
      <c r="H66" s="154"/>
      <c r="I66" s="154"/>
      <c r="J66" s="155">
        <f>J201</f>
        <v>30066770.23</v>
      </c>
      <c r="K66" s="152"/>
      <c r="L66" s="156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57"/>
      <c r="C67" s="158"/>
      <c r="D67" s="159" t="s">
        <v>95</v>
      </c>
      <c r="E67" s="160"/>
      <c r="F67" s="160"/>
      <c r="G67" s="160"/>
      <c r="H67" s="160"/>
      <c r="I67" s="160"/>
      <c r="J67" s="161">
        <f>J202</f>
        <v>398815</v>
      </c>
      <c r="K67" s="158"/>
      <c r="L67" s="162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57"/>
      <c r="C68" s="158"/>
      <c r="D68" s="159" t="s">
        <v>96</v>
      </c>
      <c r="E68" s="160"/>
      <c r="F68" s="160"/>
      <c r="G68" s="160"/>
      <c r="H68" s="160"/>
      <c r="I68" s="160"/>
      <c r="J68" s="161">
        <f>J227</f>
        <v>300515</v>
      </c>
      <c r="K68" s="158"/>
      <c r="L68" s="162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57"/>
      <c r="C69" s="158"/>
      <c r="D69" s="159" t="s">
        <v>97</v>
      </c>
      <c r="E69" s="160"/>
      <c r="F69" s="160"/>
      <c r="G69" s="160"/>
      <c r="H69" s="160"/>
      <c r="I69" s="160"/>
      <c r="J69" s="161">
        <f>J252</f>
        <v>2216195</v>
      </c>
      <c r="K69" s="158"/>
      <c r="L69" s="162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57"/>
      <c r="C70" s="158"/>
      <c r="D70" s="159" t="s">
        <v>98</v>
      </c>
      <c r="E70" s="160"/>
      <c r="F70" s="160"/>
      <c r="G70" s="160"/>
      <c r="H70" s="160"/>
      <c r="I70" s="160"/>
      <c r="J70" s="161">
        <f>J296</f>
        <v>292220</v>
      </c>
      <c r="K70" s="158"/>
      <c r="L70" s="162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57"/>
      <c r="C71" s="158"/>
      <c r="D71" s="159" t="s">
        <v>99</v>
      </c>
      <c r="E71" s="160"/>
      <c r="F71" s="160"/>
      <c r="G71" s="160"/>
      <c r="H71" s="160"/>
      <c r="I71" s="160"/>
      <c r="J71" s="161">
        <f>J306</f>
        <v>558200</v>
      </c>
      <c r="K71" s="158"/>
      <c r="L71" s="162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57"/>
      <c r="C72" s="158"/>
      <c r="D72" s="159" t="s">
        <v>100</v>
      </c>
      <c r="E72" s="160"/>
      <c r="F72" s="160"/>
      <c r="G72" s="160"/>
      <c r="H72" s="160"/>
      <c r="I72" s="160"/>
      <c r="J72" s="161">
        <f>J313</f>
        <v>28769.5</v>
      </c>
      <c r="K72" s="158"/>
      <c r="L72" s="162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57"/>
      <c r="C73" s="158"/>
      <c r="D73" s="159" t="s">
        <v>101</v>
      </c>
      <c r="E73" s="160"/>
      <c r="F73" s="160"/>
      <c r="G73" s="160"/>
      <c r="H73" s="160"/>
      <c r="I73" s="160"/>
      <c r="J73" s="161">
        <f>J331</f>
        <v>1565450</v>
      </c>
      <c r="K73" s="158"/>
      <c r="L73" s="162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57"/>
      <c r="C74" s="158"/>
      <c r="D74" s="159" t="s">
        <v>102</v>
      </c>
      <c r="E74" s="160"/>
      <c r="F74" s="160"/>
      <c r="G74" s="160"/>
      <c r="H74" s="160"/>
      <c r="I74" s="160"/>
      <c r="J74" s="161">
        <f>J351</f>
        <v>2225305</v>
      </c>
      <c r="K74" s="158"/>
      <c r="L74" s="162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57"/>
      <c r="C75" s="158"/>
      <c r="D75" s="159" t="s">
        <v>103</v>
      </c>
      <c r="E75" s="160"/>
      <c r="F75" s="160"/>
      <c r="G75" s="160"/>
      <c r="H75" s="160"/>
      <c r="I75" s="160"/>
      <c r="J75" s="161">
        <f>J374</f>
        <v>713725.72999999998</v>
      </c>
      <c r="K75" s="158"/>
      <c r="L75" s="162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57"/>
      <c r="C76" s="158"/>
      <c r="D76" s="159" t="s">
        <v>104</v>
      </c>
      <c r="E76" s="160"/>
      <c r="F76" s="160"/>
      <c r="G76" s="160"/>
      <c r="H76" s="160"/>
      <c r="I76" s="160"/>
      <c r="J76" s="161">
        <f>J398</f>
        <v>3918150</v>
      </c>
      <c r="K76" s="158"/>
      <c r="L76" s="162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57"/>
      <c r="C77" s="158"/>
      <c r="D77" s="159" t="s">
        <v>105</v>
      </c>
      <c r="E77" s="160"/>
      <c r="F77" s="160"/>
      <c r="G77" s="160"/>
      <c r="H77" s="160"/>
      <c r="I77" s="160"/>
      <c r="J77" s="161">
        <f>J423</f>
        <v>2053735</v>
      </c>
      <c r="K77" s="158"/>
      <c r="L77" s="162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57"/>
      <c r="C78" s="158"/>
      <c r="D78" s="159" t="s">
        <v>106</v>
      </c>
      <c r="E78" s="160"/>
      <c r="F78" s="160"/>
      <c r="G78" s="160"/>
      <c r="H78" s="160"/>
      <c r="I78" s="160"/>
      <c r="J78" s="161">
        <f>J450</f>
        <v>139690</v>
      </c>
      <c r="K78" s="158"/>
      <c r="L78" s="162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57"/>
      <c r="C79" s="158"/>
      <c r="D79" s="159" t="s">
        <v>107</v>
      </c>
      <c r="E79" s="160"/>
      <c r="F79" s="160"/>
      <c r="G79" s="160"/>
      <c r="H79" s="160"/>
      <c r="I79" s="160"/>
      <c r="J79" s="161">
        <f>J463</f>
        <v>15656000</v>
      </c>
      <c r="K79" s="158"/>
      <c r="L79" s="162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29"/>
      <c r="B80" s="30"/>
      <c r="C80" s="31"/>
      <c r="D80" s="31"/>
      <c r="E80" s="31"/>
      <c r="F80" s="31"/>
      <c r="G80" s="31"/>
      <c r="H80" s="31"/>
      <c r="I80" s="31"/>
      <c r="J80" s="31"/>
      <c r="K80" s="31"/>
      <c r="L80" s="120"/>
      <c r="S80" s="29"/>
      <c r="T80" s="29"/>
      <c r="U80" s="29"/>
      <c r="V80" s="29"/>
      <c r="W80" s="29"/>
      <c r="X80" s="29"/>
      <c r="Y80" s="29"/>
      <c r="Z80" s="29"/>
      <c r="AA80" s="29"/>
      <c r="AB80" s="29"/>
      <c r="AC80" s="29"/>
      <c r="AD80" s="29"/>
      <c r="AE80" s="29"/>
    </row>
    <row r="81" s="2" customFormat="1" ht="6.96" customHeight="1">
      <c r="A81" s="29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120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5" s="2" customFormat="1" ht="6.96" customHeight="1">
      <c r="A85" s="29"/>
      <c r="B85" s="51"/>
      <c r="C85" s="52"/>
      <c r="D85" s="52"/>
      <c r="E85" s="52"/>
      <c r="F85" s="52"/>
      <c r="G85" s="52"/>
      <c r="H85" s="52"/>
      <c r="I85" s="52"/>
      <c r="J85" s="52"/>
      <c r="K85" s="52"/>
      <c r="L85" s="120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="2" customFormat="1" ht="24.96" customHeight="1">
      <c r="A86" s="29"/>
      <c r="B86" s="30"/>
      <c r="C86" s="20" t="s">
        <v>108</v>
      </c>
      <c r="D86" s="31"/>
      <c r="E86" s="31"/>
      <c r="F86" s="31"/>
      <c r="G86" s="31"/>
      <c r="H86" s="31"/>
      <c r="I86" s="31"/>
      <c r="J86" s="31"/>
      <c r="K86" s="31"/>
      <c r="L86" s="120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="2" customFormat="1" ht="6.96" customHeight="1">
      <c r="A87" s="29"/>
      <c r="B87" s="30"/>
      <c r="C87" s="31"/>
      <c r="D87" s="31"/>
      <c r="E87" s="31"/>
      <c r="F87" s="31"/>
      <c r="G87" s="31"/>
      <c r="H87" s="31"/>
      <c r="I87" s="31"/>
      <c r="J87" s="31"/>
      <c r="K87" s="31"/>
      <c r="L87" s="120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="2" customFormat="1" ht="12" customHeight="1">
      <c r="A88" s="29"/>
      <c r="B88" s="30"/>
      <c r="C88" s="26" t="s">
        <v>14</v>
      </c>
      <c r="D88" s="31"/>
      <c r="E88" s="31"/>
      <c r="F88" s="31"/>
      <c r="G88" s="31"/>
      <c r="H88" s="31"/>
      <c r="I88" s="31"/>
      <c r="J88" s="31"/>
      <c r="K88" s="31"/>
      <c r="L88" s="120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="2" customFormat="1" ht="26.25" customHeight="1">
      <c r="A89" s="29"/>
      <c r="B89" s="30"/>
      <c r="C89" s="31"/>
      <c r="D89" s="31"/>
      <c r="E89" s="146" t="str">
        <f>E7</f>
        <v>Obvod OŘ SPS Ústí nad Labem – opravy a údržba bytů a bytových objektů 2024-2026</v>
      </c>
      <c r="F89" s="26"/>
      <c r="G89" s="26"/>
      <c r="H89" s="26"/>
      <c r="I89" s="31"/>
      <c r="J89" s="31"/>
      <c r="K89" s="31"/>
      <c r="L89" s="120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="2" customFormat="1" ht="12" customHeight="1">
      <c r="A90" s="29"/>
      <c r="B90" s="30"/>
      <c r="C90" s="26" t="s">
        <v>82</v>
      </c>
      <c r="D90" s="31"/>
      <c r="E90" s="31"/>
      <c r="F90" s="31"/>
      <c r="G90" s="31"/>
      <c r="H90" s="31"/>
      <c r="I90" s="31"/>
      <c r="J90" s="31"/>
      <c r="K90" s="31"/>
      <c r="L90" s="120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="2" customFormat="1" ht="16.5" customHeight="1">
      <c r="A91" s="29"/>
      <c r="B91" s="30"/>
      <c r="C91" s="31"/>
      <c r="D91" s="31"/>
      <c r="E91" s="59" t="str">
        <f>E9</f>
        <v>01 - Předpokládaný objem dílčích smluv</v>
      </c>
      <c r="F91" s="31"/>
      <c r="G91" s="31"/>
      <c r="H91" s="31"/>
      <c r="I91" s="31"/>
      <c r="J91" s="31"/>
      <c r="K91" s="31"/>
      <c r="L91" s="120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="2" customFormat="1" ht="6.96" customHeight="1">
      <c r="A92" s="29"/>
      <c r="B92" s="30"/>
      <c r="C92" s="31"/>
      <c r="D92" s="31"/>
      <c r="E92" s="31"/>
      <c r="F92" s="31"/>
      <c r="G92" s="31"/>
      <c r="H92" s="31"/>
      <c r="I92" s="31"/>
      <c r="J92" s="31"/>
      <c r="K92" s="31"/>
      <c r="L92" s="120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="2" customFormat="1" ht="12" customHeight="1">
      <c r="A93" s="29"/>
      <c r="B93" s="30"/>
      <c r="C93" s="26" t="s">
        <v>19</v>
      </c>
      <c r="D93" s="31"/>
      <c r="E93" s="31"/>
      <c r="F93" s="23" t="str">
        <f>F12</f>
        <v xml:space="preserve"> obvod OŘ UNL</v>
      </c>
      <c r="G93" s="31"/>
      <c r="H93" s="31"/>
      <c r="I93" s="26" t="s">
        <v>21</v>
      </c>
      <c r="J93" s="62" t="str">
        <f>IF(J12="","",J12)</f>
        <v>29. 7. 2024</v>
      </c>
      <c r="K93" s="31"/>
      <c r="L93" s="120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="2" customFormat="1" ht="6.96" customHeight="1">
      <c r="A94" s="29"/>
      <c r="B94" s="30"/>
      <c r="C94" s="31"/>
      <c r="D94" s="31"/>
      <c r="E94" s="31"/>
      <c r="F94" s="31"/>
      <c r="G94" s="31"/>
      <c r="H94" s="31"/>
      <c r="I94" s="31"/>
      <c r="J94" s="31"/>
      <c r="K94" s="31"/>
      <c r="L94" s="120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="2" customFormat="1" ht="15.15" customHeight="1">
      <c r="A95" s="29"/>
      <c r="B95" s="30"/>
      <c r="C95" s="26" t="s">
        <v>23</v>
      </c>
      <c r="D95" s="31"/>
      <c r="E95" s="31"/>
      <c r="F95" s="23" t="str">
        <f>E15</f>
        <v>Správa železnic, státní organizace</v>
      </c>
      <c r="G95" s="31"/>
      <c r="H95" s="31"/>
      <c r="I95" s="26" t="s">
        <v>31</v>
      </c>
      <c r="J95" s="27" t="str">
        <f>E21</f>
        <v xml:space="preserve"> </v>
      </c>
      <c r="K95" s="31"/>
      <c r="L95" s="120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="2" customFormat="1" ht="15.15" customHeight="1">
      <c r="A96" s="29"/>
      <c r="B96" s="30"/>
      <c r="C96" s="26" t="s">
        <v>29</v>
      </c>
      <c r="D96" s="31"/>
      <c r="E96" s="31"/>
      <c r="F96" s="23" t="str">
        <f>IF(E18="","",E18)</f>
        <v xml:space="preserve"> </v>
      </c>
      <c r="G96" s="31"/>
      <c r="H96" s="31"/>
      <c r="I96" s="26" t="s">
        <v>33</v>
      </c>
      <c r="J96" s="27" t="str">
        <f>E24</f>
        <v xml:space="preserve"> </v>
      </c>
      <c r="K96" s="31"/>
      <c r="L96" s="120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="2" customFormat="1" ht="10.32" customHeight="1">
      <c r="A97" s="29"/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120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="11" customFormat="1" ht="29.28" customHeight="1">
      <c r="A98" s="163"/>
      <c r="B98" s="164"/>
      <c r="C98" s="165" t="s">
        <v>109</v>
      </c>
      <c r="D98" s="166" t="s">
        <v>55</v>
      </c>
      <c r="E98" s="166" t="s">
        <v>51</v>
      </c>
      <c r="F98" s="166" t="s">
        <v>52</v>
      </c>
      <c r="G98" s="166" t="s">
        <v>110</v>
      </c>
      <c r="H98" s="166" t="s">
        <v>111</v>
      </c>
      <c r="I98" s="166" t="s">
        <v>112</v>
      </c>
      <c r="J98" s="166" t="s">
        <v>86</v>
      </c>
      <c r="K98" s="167" t="s">
        <v>113</v>
      </c>
      <c r="L98" s="168"/>
      <c r="M98" s="82" t="s">
        <v>17</v>
      </c>
      <c r="N98" s="83" t="s">
        <v>40</v>
      </c>
      <c r="O98" s="83" t="s">
        <v>114</v>
      </c>
      <c r="P98" s="83" t="s">
        <v>115</v>
      </c>
      <c r="Q98" s="83" t="s">
        <v>116</v>
      </c>
      <c r="R98" s="83" t="s">
        <v>117</v>
      </c>
      <c r="S98" s="83" t="s">
        <v>118</v>
      </c>
      <c r="T98" s="84" t="s">
        <v>119</v>
      </c>
      <c r="U98" s="163"/>
      <c r="V98" s="163"/>
      <c r="W98" s="163"/>
      <c r="X98" s="163"/>
      <c r="Y98" s="163"/>
      <c r="Z98" s="163"/>
      <c r="AA98" s="163"/>
      <c r="AB98" s="163"/>
      <c r="AC98" s="163"/>
      <c r="AD98" s="163"/>
      <c r="AE98" s="163"/>
    </row>
    <row r="99" s="2" customFormat="1" ht="22.8" customHeight="1">
      <c r="A99" s="29"/>
      <c r="B99" s="30"/>
      <c r="C99" s="89" t="s">
        <v>120</v>
      </c>
      <c r="D99" s="31"/>
      <c r="E99" s="31"/>
      <c r="F99" s="31"/>
      <c r="G99" s="31"/>
      <c r="H99" s="31"/>
      <c r="I99" s="31"/>
      <c r="J99" s="169">
        <f>BK99</f>
        <v>35892581.230000004</v>
      </c>
      <c r="K99" s="31"/>
      <c r="L99" s="35"/>
      <c r="M99" s="85"/>
      <c r="N99" s="170"/>
      <c r="O99" s="86"/>
      <c r="P99" s="171">
        <f>P100+P201</f>
        <v>35058.236712999998</v>
      </c>
      <c r="Q99" s="86"/>
      <c r="R99" s="171">
        <f>R100+R201</f>
        <v>719.90514999999994</v>
      </c>
      <c r="S99" s="86"/>
      <c r="T99" s="172">
        <f>T100+T201</f>
        <v>248.45570000000004</v>
      </c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T99" s="14" t="s">
        <v>69</v>
      </c>
      <c r="AU99" s="14" t="s">
        <v>87</v>
      </c>
      <c r="BK99" s="173">
        <f>BK100+BK201</f>
        <v>35892581.230000004</v>
      </c>
    </row>
    <row r="100" s="12" customFormat="1" ht="25.92" customHeight="1">
      <c r="A100" s="12"/>
      <c r="B100" s="174"/>
      <c r="C100" s="175"/>
      <c r="D100" s="176" t="s">
        <v>69</v>
      </c>
      <c r="E100" s="177" t="s">
        <v>121</v>
      </c>
      <c r="F100" s="177" t="s">
        <v>122</v>
      </c>
      <c r="G100" s="175"/>
      <c r="H100" s="175"/>
      <c r="I100" s="175"/>
      <c r="J100" s="178">
        <f>BK100</f>
        <v>5825811</v>
      </c>
      <c r="K100" s="175"/>
      <c r="L100" s="179"/>
      <c r="M100" s="180"/>
      <c r="N100" s="181"/>
      <c r="O100" s="181"/>
      <c r="P100" s="182">
        <f>P101+P117+P146+P185+P197</f>
        <v>7123.4699999999993</v>
      </c>
      <c r="Q100" s="181"/>
      <c r="R100" s="182">
        <f>R101+R117+R146+R185+R197</f>
        <v>517.09544999999991</v>
      </c>
      <c r="S100" s="181"/>
      <c r="T100" s="183">
        <f>T101+T117+T146+T185+T197</f>
        <v>111.37000000000002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184" t="s">
        <v>78</v>
      </c>
      <c r="AT100" s="185" t="s">
        <v>69</v>
      </c>
      <c r="AU100" s="185" t="s">
        <v>70</v>
      </c>
      <c r="AY100" s="184" t="s">
        <v>123</v>
      </c>
      <c r="BK100" s="186">
        <f>BK101+BK117+BK146+BK185+BK197</f>
        <v>5825811</v>
      </c>
    </row>
    <row r="101" s="12" customFormat="1" ht="22.8" customHeight="1">
      <c r="A101" s="12"/>
      <c r="B101" s="174"/>
      <c r="C101" s="175"/>
      <c r="D101" s="176" t="s">
        <v>69</v>
      </c>
      <c r="E101" s="187" t="s">
        <v>124</v>
      </c>
      <c r="F101" s="187" t="s">
        <v>125</v>
      </c>
      <c r="G101" s="175"/>
      <c r="H101" s="175"/>
      <c r="I101" s="175"/>
      <c r="J101" s="188">
        <f>BK101</f>
        <v>1058660</v>
      </c>
      <c r="K101" s="175"/>
      <c r="L101" s="179"/>
      <c r="M101" s="180"/>
      <c r="N101" s="181"/>
      <c r="O101" s="181"/>
      <c r="P101" s="182">
        <f>SUM(P102:P116)</f>
        <v>803.93000000000006</v>
      </c>
      <c r="Q101" s="181"/>
      <c r="R101" s="182">
        <f>SUM(R102:R116)</f>
        <v>80.65025</v>
      </c>
      <c r="S101" s="181"/>
      <c r="T101" s="183">
        <f>SUM(T102:T116)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84" t="s">
        <v>78</v>
      </c>
      <c r="AT101" s="185" t="s">
        <v>69</v>
      </c>
      <c r="AU101" s="185" t="s">
        <v>78</v>
      </c>
      <c r="AY101" s="184" t="s">
        <v>123</v>
      </c>
      <c r="BK101" s="186">
        <f>SUM(BK102:BK116)</f>
        <v>1058660</v>
      </c>
    </row>
    <row r="102" s="2" customFormat="1" ht="24.15" customHeight="1">
      <c r="A102" s="29"/>
      <c r="B102" s="30"/>
      <c r="C102" s="189" t="s">
        <v>78</v>
      </c>
      <c r="D102" s="189" t="s">
        <v>126</v>
      </c>
      <c r="E102" s="190" t="s">
        <v>127</v>
      </c>
      <c r="F102" s="191" t="s">
        <v>128</v>
      </c>
      <c r="G102" s="192" t="s">
        <v>129</v>
      </c>
      <c r="H102" s="193">
        <v>240</v>
      </c>
      <c r="I102" s="194">
        <v>131</v>
      </c>
      <c r="J102" s="194">
        <f>ROUND(I102*H102,2)</f>
        <v>31440</v>
      </c>
      <c r="K102" s="191" t="s">
        <v>130</v>
      </c>
      <c r="L102" s="35"/>
      <c r="M102" s="195" t="s">
        <v>17</v>
      </c>
      <c r="N102" s="196" t="s">
        <v>41</v>
      </c>
      <c r="O102" s="197">
        <v>0.251</v>
      </c>
      <c r="P102" s="197">
        <f>O102*H102</f>
        <v>60.240000000000002</v>
      </c>
      <c r="Q102" s="197">
        <v>0.0060600000000000003</v>
      </c>
      <c r="R102" s="197">
        <f>Q102*H102</f>
        <v>1.4544000000000001</v>
      </c>
      <c r="S102" s="197">
        <v>0</v>
      </c>
      <c r="T102" s="198">
        <f>S102*H102</f>
        <v>0</v>
      </c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  <c r="AR102" s="199" t="s">
        <v>131</v>
      </c>
      <c r="AT102" s="199" t="s">
        <v>126</v>
      </c>
      <c r="AU102" s="199" t="s">
        <v>80</v>
      </c>
      <c r="AY102" s="14" t="s">
        <v>123</v>
      </c>
      <c r="BE102" s="200">
        <f>IF(N102="základní",J102,0)</f>
        <v>31440</v>
      </c>
      <c r="BF102" s="200">
        <f>IF(N102="snížená",J102,0)</f>
        <v>0</v>
      </c>
      <c r="BG102" s="200">
        <f>IF(N102="zákl. přenesená",J102,0)</f>
        <v>0</v>
      </c>
      <c r="BH102" s="200">
        <f>IF(N102="sníž. přenesená",J102,0)</f>
        <v>0</v>
      </c>
      <c r="BI102" s="200">
        <f>IF(N102="nulová",J102,0)</f>
        <v>0</v>
      </c>
      <c r="BJ102" s="14" t="s">
        <v>78</v>
      </c>
      <c r="BK102" s="200">
        <f>ROUND(I102*H102,2)</f>
        <v>31440</v>
      </c>
      <c r="BL102" s="14" t="s">
        <v>131</v>
      </c>
      <c r="BM102" s="199" t="s">
        <v>132</v>
      </c>
    </row>
    <row r="103" s="2" customFormat="1">
      <c r="A103" s="29"/>
      <c r="B103" s="30"/>
      <c r="C103" s="31"/>
      <c r="D103" s="201" t="s">
        <v>133</v>
      </c>
      <c r="E103" s="31"/>
      <c r="F103" s="202" t="s">
        <v>134</v>
      </c>
      <c r="G103" s="31"/>
      <c r="H103" s="31"/>
      <c r="I103" s="31"/>
      <c r="J103" s="31"/>
      <c r="K103" s="31"/>
      <c r="L103" s="35"/>
      <c r="M103" s="203"/>
      <c r="N103" s="204"/>
      <c r="O103" s="74"/>
      <c r="P103" s="74"/>
      <c r="Q103" s="74"/>
      <c r="R103" s="74"/>
      <c r="S103" s="74"/>
      <c r="T103" s="75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  <c r="AT103" s="14" t="s">
        <v>133</v>
      </c>
      <c r="AU103" s="14" t="s">
        <v>80</v>
      </c>
    </row>
    <row r="104" s="2" customFormat="1">
      <c r="A104" s="29"/>
      <c r="B104" s="30"/>
      <c r="C104" s="31"/>
      <c r="D104" s="205" t="s">
        <v>135</v>
      </c>
      <c r="E104" s="31"/>
      <c r="F104" s="206" t="s">
        <v>136</v>
      </c>
      <c r="G104" s="31"/>
      <c r="H104" s="31"/>
      <c r="I104" s="31"/>
      <c r="J104" s="31"/>
      <c r="K104" s="31"/>
      <c r="L104" s="35"/>
      <c r="M104" s="203"/>
      <c r="N104" s="204"/>
      <c r="O104" s="74"/>
      <c r="P104" s="74"/>
      <c r="Q104" s="74"/>
      <c r="R104" s="74"/>
      <c r="S104" s="74"/>
      <c r="T104" s="75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  <c r="AT104" s="14" t="s">
        <v>135</v>
      </c>
      <c r="AU104" s="14" t="s">
        <v>80</v>
      </c>
    </row>
    <row r="105" s="2" customFormat="1" ht="33" customHeight="1">
      <c r="A105" s="29"/>
      <c r="B105" s="30"/>
      <c r="C105" s="189" t="s">
        <v>80</v>
      </c>
      <c r="D105" s="189" t="s">
        <v>126</v>
      </c>
      <c r="E105" s="190" t="s">
        <v>137</v>
      </c>
      <c r="F105" s="191" t="s">
        <v>138</v>
      </c>
      <c r="G105" s="192" t="s">
        <v>139</v>
      </c>
      <c r="H105" s="193">
        <v>65</v>
      </c>
      <c r="I105" s="194">
        <v>948</v>
      </c>
      <c r="J105" s="194">
        <f>ROUND(I105*H105,2)</f>
        <v>61620</v>
      </c>
      <c r="K105" s="191" t="s">
        <v>130</v>
      </c>
      <c r="L105" s="35"/>
      <c r="M105" s="195" t="s">
        <v>17</v>
      </c>
      <c r="N105" s="196" t="s">
        <v>41</v>
      </c>
      <c r="O105" s="197">
        <v>0.58599999999999997</v>
      </c>
      <c r="P105" s="197">
        <f>O105*H105</f>
        <v>38.089999999999996</v>
      </c>
      <c r="Q105" s="197">
        <v>0.07009</v>
      </c>
      <c r="R105" s="197">
        <f>Q105*H105</f>
        <v>4.5558500000000004</v>
      </c>
      <c r="S105" s="197">
        <v>0</v>
      </c>
      <c r="T105" s="198">
        <f>S105*H105</f>
        <v>0</v>
      </c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  <c r="AR105" s="199" t="s">
        <v>131</v>
      </c>
      <c r="AT105" s="199" t="s">
        <v>126</v>
      </c>
      <c r="AU105" s="199" t="s">
        <v>80</v>
      </c>
      <c r="AY105" s="14" t="s">
        <v>123</v>
      </c>
      <c r="BE105" s="200">
        <f>IF(N105="základní",J105,0)</f>
        <v>61620</v>
      </c>
      <c r="BF105" s="200">
        <f>IF(N105="snížená",J105,0)</f>
        <v>0</v>
      </c>
      <c r="BG105" s="200">
        <f>IF(N105="zákl. přenesená",J105,0)</f>
        <v>0</v>
      </c>
      <c r="BH105" s="200">
        <f>IF(N105="sníž. přenesená",J105,0)</f>
        <v>0</v>
      </c>
      <c r="BI105" s="200">
        <f>IF(N105="nulová",J105,0)</f>
        <v>0</v>
      </c>
      <c r="BJ105" s="14" t="s">
        <v>78</v>
      </c>
      <c r="BK105" s="200">
        <f>ROUND(I105*H105,2)</f>
        <v>61620</v>
      </c>
      <c r="BL105" s="14" t="s">
        <v>131</v>
      </c>
      <c r="BM105" s="199" t="s">
        <v>140</v>
      </c>
    </row>
    <row r="106" s="2" customFormat="1">
      <c r="A106" s="29"/>
      <c r="B106" s="30"/>
      <c r="C106" s="31"/>
      <c r="D106" s="201" t="s">
        <v>133</v>
      </c>
      <c r="E106" s="31"/>
      <c r="F106" s="202" t="s">
        <v>141</v>
      </c>
      <c r="G106" s="31"/>
      <c r="H106" s="31"/>
      <c r="I106" s="31"/>
      <c r="J106" s="31"/>
      <c r="K106" s="31"/>
      <c r="L106" s="35"/>
      <c r="M106" s="203"/>
      <c r="N106" s="204"/>
      <c r="O106" s="74"/>
      <c r="P106" s="74"/>
      <c r="Q106" s="74"/>
      <c r="R106" s="74"/>
      <c r="S106" s="74"/>
      <c r="T106" s="75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  <c r="AT106" s="14" t="s">
        <v>133</v>
      </c>
      <c r="AU106" s="14" t="s">
        <v>80</v>
      </c>
    </row>
    <row r="107" s="2" customFormat="1">
      <c r="A107" s="29"/>
      <c r="B107" s="30"/>
      <c r="C107" s="31"/>
      <c r="D107" s="205" t="s">
        <v>135</v>
      </c>
      <c r="E107" s="31"/>
      <c r="F107" s="206" t="s">
        <v>142</v>
      </c>
      <c r="G107" s="31"/>
      <c r="H107" s="31"/>
      <c r="I107" s="31"/>
      <c r="J107" s="31"/>
      <c r="K107" s="31"/>
      <c r="L107" s="35"/>
      <c r="M107" s="203"/>
      <c r="N107" s="204"/>
      <c r="O107" s="74"/>
      <c r="P107" s="74"/>
      <c r="Q107" s="74"/>
      <c r="R107" s="74"/>
      <c r="S107" s="74"/>
      <c r="T107" s="75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  <c r="AT107" s="14" t="s">
        <v>135</v>
      </c>
      <c r="AU107" s="14" t="s">
        <v>80</v>
      </c>
    </row>
    <row r="108" s="2" customFormat="1" ht="24.15" customHeight="1">
      <c r="A108" s="29"/>
      <c r="B108" s="30"/>
      <c r="C108" s="189" t="s">
        <v>124</v>
      </c>
      <c r="D108" s="189" t="s">
        <v>126</v>
      </c>
      <c r="E108" s="190" t="s">
        <v>143</v>
      </c>
      <c r="F108" s="191" t="s">
        <v>144</v>
      </c>
      <c r="G108" s="192" t="s">
        <v>139</v>
      </c>
      <c r="H108" s="193">
        <v>400</v>
      </c>
      <c r="I108" s="194">
        <v>747</v>
      </c>
      <c r="J108" s="194">
        <f>ROUND(I108*H108,2)</f>
        <v>298800</v>
      </c>
      <c r="K108" s="191" t="s">
        <v>130</v>
      </c>
      <c r="L108" s="35"/>
      <c r="M108" s="195" t="s">
        <v>17</v>
      </c>
      <c r="N108" s="196" t="s">
        <v>41</v>
      </c>
      <c r="O108" s="197">
        <v>0.52000000000000002</v>
      </c>
      <c r="P108" s="197">
        <f>O108*H108</f>
        <v>208</v>
      </c>
      <c r="Q108" s="197">
        <v>0.061719999999999997</v>
      </c>
      <c r="R108" s="197">
        <f>Q108*H108</f>
        <v>24.687999999999999</v>
      </c>
      <c r="S108" s="197">
        <v>0</v>
      </c>
      <c r="T108" s="198">
        <f>S108*H108</f>
        <v>0</v>
      </c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  <c r="AR108" s="199" t="s">
        <v>131</v>
      </c>
      <c r="AT108" s="199" t="s">
        <v>126</v>
      </c>
      <c r="AU108" s="199" t="s">
        <v>80</v>
      </c>
      <c r="AY108" s="14" t="s">
        <v>123</v>
      </c>
      <c r="BE108" s="200">
        <f>IF(N108="základní",J108,0)</f>
        <v>298800</v>
      </c>
      <c r="BF108" s="200">
        <f>IF(N108="snížená",J108,0)</f>
        <v>0</v>
      </c>
      <c r="BG108" s="200">
        <f>IF(N108="zákl. přenesená",J108,0)</f>
        <v>0</v>
      </c>
      <c r="BH108" s="200">
        <f>IF(N108="sníž. přenesená",J108,0)</f>
        <v>0</v>
      </c>
      <c r="BI108" s="200">
        <f>IF(N108="nulová",J108,0)</f>
        <v>0</v>
      </c>
      <c r="BJ108" s="14" t="s">
        <v>78</v>
      </c>
      <c r="BK108" s="200">
        <f>ROUND(I108*H108,2)</f>
        <v>298800</v>
      </c>
      <c r="BL108" s="14" t="s">
        <v>131</v>
      </c>
      <c r="BM108" s="199" t="s">
        <v>145</v>
      </c>
    </row>
    <row r="109" s="2" customFormat="1">
      <c r="A109" s="29"/>
      <c r="B109" s="30"/>
      <c r="C109" s="31"/>
      <c r="D109" s="201" t="s">
        <v>133</v>
      </c>
      <c r="E109" s="31"/>
      <c r="F109" s="202" t="s">
        <v>146</v>
      </c>
      <c r="G109" s="31"/>
      <c r="H109" s="31"/>
      <c r="I109" s="31"/>
      <c r="J109" s="31"/>
      <c r="K109" s="31"/>
      <c r="L109" s="35"/>
      <c r="M109" s="203"/>
      <c r="N109" s="204"/>
      <c r="O109" s="74"/>
      <c r="P109" s="74"/>
      <c r="Q109" s="74"/>
      <c r="R109" s="74"/>
      <c r="S109" s="74"/>
      <c r="T109" s="75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  <c r="AT109" s="14" t="s">
        <v>133</v>
      </c>
      <c r="AU109" s="14" t="s">
        <v>80</v>
      </c>
    </row>
    <row r="110" s="2" customFormat="1">
      <c r="A110" s="29"/>
      <c r="B110" s="30"/>
      <c r="C110" s="31"/>
      <c r="D110" s="205" t="s">
        <v>135</v>
      </c>
      <c r="E110" s="31"/>
      <c r="F110" s="206" t="s">
        <v>147</v>
      </c>
      <c r="G110" s="31"/>
      <c r="H110" s="31"/>
      <c r="I110" s="31"/>
      <c r="J110" s="31"/>
      <c r="K110" s="31"/>
      <c r="L110" s="35"/>
      <c r="M110" s="203"/>
      <c r="N110" s="204"/>
      <c r="O110" s="74"/>
      <c r="P110" s="74"/>
      <c r="Q110" s="74"/>
      <c r="R110" s="74"/>
      <c r="S110" s="74"/>
      <c r="T110" s="75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  <c r="AT110" s="14" t="s">
        <v>135</v>
      </c>
      <c r="AU110" s="14" t="s">
        <v>80</v>
      </c>
    </row>
    <row r="111" s="2" customFormat="1" ht="24.15" customHeight="1">
      <c r="A111" s="29"/>
      <c r="B111" s="30"/>
      <c r="C111" s="189" t="s">
        <v>131</v>
      </c>
      <c r="D111" s="189" t="s">
        <v>126</v>
      </c>
      <c r="E111" s="190" t="s">
        <v>148</v>
      </c>
      <c r="F111" s="191" t="s">
        <v>149</v>
      </c>
      <c r="G111" s="192" t="s">
        <v>139</v>
      </c>
      <c r="H111" s="193">
        <v>400</v>
      </c>
      <c r="I111" s="194">
        <v>1020</v>
      </c>
      <c r="J111" s="194">
        <f>ROUND(I111*H111,2)</f>
        <v>408000</v>
      </c>
      <c r="K111" s="191" t="s">
        <v>130</v>
      </c>
      <c r="L111" s="35"/>
      <c r="M111" s="195" t="s">
        <v>17</v>
      </c>
      <c r="N111" s="196" t="s">
        <v>41</v>
      </c>
      <c r="O111" s="197">
        <v>0.54600000000000004</v>
      </c>
      <c r="P111" s="197">
        <f>O111*H111</f>
        <v>218.40000000000001</v>
      </c>
      <c r="Q111" s="197">
        <v>0.079210000000000003</v>
      </c>
      <c r="R111" s="197">
        <f>Q111*H111</f>
        <v>31.684000000000001</v>
      </c>
      <c r="S111" s="197">
        <v>0</v>
      </c>
      <c r="T111" s="198">
        <f>S111*H111</f>
        <v>0</v>
      </c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  <c r="AR111" s="199" t="s">
        <v>131</v>
      </c>
      <c r="AT111" s="199" t="s">
        <v>126</v>
      </c>
      <c r="AU111" s="199" t="s">
        <v>80</v>
      </c>
      <c r="AY111" s="14" t="s">
        <v>123</v>
      </c>
      <c r="BE111" s="200">
        <f>IF(N111="základní",J111,0)</f>
        <v>408000</v>
      </c>
      <c r="BF111" s="200">
        <f>IF(N111="snížená",J111,0)</f>
        <v>0</v>
      </c>
      <c r="BG111" s="200">
        <f>IF(N111="zákl. přenesená",J111,0)</f>
        <v>0</v>
      </c>
      <c r="BH111" s="200">
        <f>IF(N111="sníž. přenesená",J111,0)</f>
        <v>0</v>
      </c>
      <c r="BI111" s="200">
        <f>IF(N111="nulová",J111,0)</f>
        <v>0</v>
      </c>
      <c r="BJ111" s="14" t="s">
        <v>78</v>
      </c>
      <c r="BK111" s="200">
        <f>ROUND(I111*H111,2)</f>
        <v>408000</v>
      </c>
      <c r="BL111" s="14" t="s">
        <v>131</v>
      </c>
      <c r="BM111" s="199" t="s">
        <v>150</v>
      </c>
    </row>
    <row r="112" s="2" customFormat="1">
      <c r="A112" s="29"/>
      <c r="B112" s="30"/>
      <c r="C112" s="31"/>
      <c r="D112" s="201" t="s">
        <v>133</v>
      </c>
      <c r="E112" s="31"/>
      <c r="F112" s="202" t="s">
        <v>151</v>
      </c>
      <c r="G112" s="31"/>
      <c r="H112" s="31"/>
      <c r="I112" s="31"/>
      <c r="J112" s="31"/>
      <c r="K112" s="31"/>
      <c r="L112" s="35"/>
      <c r="M112" s="203"/>
      <c r="N112" s="204"/>
      <c r="O112" s="74"/>
      <c r="P112" s="74"/>
      <c r="Q112" s="74"/>
      <c r="R112" s="74"/>
      <c r="S112" s="74"/>
      <c r="T112" s="75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  <c r="AT112" s="14" t="s">
        <v>133</v>
      </c>
      <c r="AU112" s="14" t="s">
        <v>80</v>
      </c>
    </row>
    <row r="113" s="2" customFormat="1">
      <c r="A113" s="29"/>
      <c r="B113" s="30"/>
      <c r="C113" s="31"/>
      <c r="D113" s="205" t="s">
        <v>135</v>
      </c>
      <c r="E113" s="31"/>
      <c r="F113" s="206" t="s">
        <v>152</v>
      </c>
      <c r="G113" s="31"/>
      <c r="H113" s="31"/>
      <c r="I113" s="31"/>
      <c r="J113" s="31"/>
      <c r="K113" s="31"/>
      <c r="L113" s="35"/>
      <c r="M113" s="203"/>
      <c r="N113" s="204"/>
      <c r="O113" s="74"/>
      <c r="P113" s="74"/>
      <c r="Q113" s="74"/>
      <c r="R113" s="74"/>
      <c r="S113" s="74"/>
      <c r="T113" s="75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  <c r="AT113" s="14" t="s">
        <v>135</v>
      </c>
      <c r="AU113" s="14" t="s">
        <v>80</v>
      </c>
    </row>
    <row r="114" s="2" customFormat="1" ht="16.5" customHeight="1">
      <c r="A114" s="29"/>
      <c r="B114" s="30"/>
      <c r="C114" s="189" t="s">
        <v>153</v>
      </c>
      <c r="D114" s="189" t="s">
        <v>126</v>
      </c>
      <c r="E114" s="190" t="s">
        <v>154</v>
      </c>
      <c r="F114" s="191" t="s">
        <v>155</v>
      </c>
      <c r="G114" s="192" t="s">
        <v>139</v>
      </c>
      <c r="H114" s="193">
        <v>400</v>
      </c>
      <c r="I114" s="194">
        <v>647</v>
      </c>
      <c r="J114" s="194">
        <f>ROUND(I114*H114,2)</f>
        <v>258800</v>
      </c>
      <c r="K114" s="191" t="s">
        <v>130</v>
      </c>
      <c r="L114" s="35"/>
      <c r="M114" s="195" t="s">
        <v>17</v>
      </c>
      <c r="N114" s="196" t="s">
        <v>41</v>
      </c>
      <c r="O114" s="197">
        <v>0.69799999999999995</v>
      </c>
      <c r="P114" s="197">
        <f>O114*H114</f>
        <v>279.19999999999999</v>
      </c>
      <c r="Q114" s="197">
        <v>0.045670000000000002</v>
      </c>
      <c r="R114" s="197">
        <f>Q114*H114</f>
        <v>18.268000000000001</v>
      </c>
      <c r="S114" s="197">
        <v>0</v>
      </c>
      <c r="T114" s="198">
        <f>S114*H114</f>
        <v>0</v>
      </c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  <c r="AR114" s="199" t="s">
        <v>131</v>
      </c>
      <c r="AT114" s="199" t="s">
        <v>126</v>
      </c>
      <c r="AU114" s="199" t="s">
        <v>80</v>
      </c>
      <c r="AY114" s="14" t="s">
        <v>123</v>
      </c>
      <c r="BE114" s="200">
        <f>IF(N114="základní",J114,0)</f>
        <v>258800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4" t="s">
        <v>78</v>
      </c>
      <c r="BK114" s="200">
        <f>ROUND(I114*H114,2)</f>
        <v>258800</v>
      </c>
      <c r="BL114" s="14" t="s">
        <v>131</v>
      </c>
      <c r="BM114" s="199" t="s">
        <v>156</v>
      </c>
    </row>
    <row r="115" s="2" customFormat="1">
      <c r="A115" s="29"/>
      <c r="B115" s="30"/>
      <c r="C115" s="31"/>
      <c r="D115" s="201" t="s">
        <v>133</v>
      </c>
      <c r="E115" s="31"/>
      <c r="F115" s="202" t="s">
        <v>157</v>
      </c>
      <c r="G115" s="31"/>
      <c r="H115" s="31"/>
      <c r="I115" s="31"/>
      <c r="J115" s="31"/>
      <c r="K115" s="31"/>
      <c r="L115" s="35"/>
      <c r="M115" s="203"/>
      <c r="N115" s="204"/>
      <c r="O115" s="74"/>
      <c r="P115" s="74"/>
      <c r="Q115" s="74"/>
      <c r="R115" s="74"/>
      <c r="S115" s="74"/>
      <c r="T115" s="75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  <c r="AT115" s="14" t="s">
        <v>133</v>
      </c>
      <c r="AU115" s="14" t="s">
        <v>80</v>
      </c>
    </row>
    <row r="116" s="2" customFormat="1">
      <c r="A116" s="29"/>
      <c r="B116" s="30"/>
      <c r="C116" s="31"/>
      <c r="D116" s="205" t="s">
        <v>135</v>
      </c>
      <c r="E116" s="31"/>
      <c r="F116" s="206" t="s">
        <v>158</v>
      </c>
      <c r="G116" s="31"/>
      <c r="H116" s="31"/>
      <c r="I116" s="31"/>
      <c r="J116" s="31"/>
      <c r="K116" s="31"/>
      <c r="L116" s="35"/>
      <c r="M116" s="203"/>
      <c r="N116" s="204"/>
      <c r="O116" s="74"/>
      <c r="P116" s="74"/>
      <c r="Q116" s="74"/>
      <c r="R116" s="74"/>
      <c r="S116" s="74"/>
      <c r="T116" s="75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  <c r="AT116" s="14" t="s">
        <v>135</v>
      </c>
      <c r="AU116" s="14" t="s">
        <v>80</v>
      </c>
    </row>
    <row r="117" s="12" customFormat="1" ht="22.8" customHeight="1">
      <c r="A117" s="12"/>
      <c r="B117" s="174"/>
      <c r="C117" s="175"/>
      <c r="D117" s="176" t="s">
        <v>69</v>
      </c>
      <c r="E117" s="187" t="s">
        <v>159</v>
      </c>
      <c r="F117" s="187" t="s">
        <v>160</v>
      </c>
      <c r="G117" s="175"/>
      <c r="H117" s="175"/>
      <c r="I117" s="175"/>
      <c r="J117" s="188">
        <f>BK117</f>
        <v>3658350</v>
      </c>
      <c r="K117" s="175"/>
      <c r="L117" s="179"/>
      <c r="M117" s="180"/>
      <c r="N117" s="181"/>
      <c r="O117" s="181"/>
      <c r="P117" s="182">
        <f>SUM(P118:P145)</f>
        <v>4374.8400000000001</v>
      </c>
      <c r="Q117" s="181"/>
      <c r="R117" s="182">
        <f>SUM(R118:R145)</f>
        <v>436.40819999999991</v>
      </c>
      <c r="S117" s="181"/>
      <c r="T117" s="183">
        <f>SUM(T118:T145)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184" t="s">
        <v>78</v>
      </c>
      <c r="AT117" s="185" t="s">
        <v>69</v>
      </c>
      <c r="AU117" s="185" t="s">
        <v>78</v>
      </c>
      <c r="AY117" s="184" t="s">
        <v>123</v>
      </c>
      <c r="BK117" s="186">
        <f>SUM(BK118:BK145)</f>
        <v>3658350</v>
      </c>
    </row>
    <row r="118" s="2" customFormat="1" ht="21.75" customHeight="1">
      <c r="A118" s="29"/>
      <c r="B118" s="30"/>
      <c r="C118" s="189" t="s">
        <v>159</v>
      </c>
      <c r="D118" s="189" t="s">
        <v>126</v>
      </c>
      <c r="E118" s="190" t="s">
        <v>161</v>
      </c>
      <c r="F118" s="191" t="s">
        <v>162</v>
      </c>
      <c r="G118" s="192" t="s">
        <v>139</v>
      </c>
      <c r="H118" s="193">
        <v>200</v>
      </c>
      <c r="I118" s="194">
        <v>577</v>
      </c>
      <c r="J118" s="194">
        <f>ROUND(I118*H118,2)</f>
        <v>115400</v>
      </c>
      <c r="K118" s="191" t="s">
        <v>130</v>
      </c>
      <c r="L118" s="35"/>
      <c r="M118" s="195" t="s">
        <v>17</v>
      </c>
      <c r="N118" s="196" t="s">
        <v>41</v>
      </c>
      <c r="O118" s="197">
        <v>0.624</v>
      </c>
      <c r="P118" s="197">
        <f>O118*H118</f>
        <v>124.8</v>
      </c>
      <c r="Q118" s="197">
        <v>0.056000000000000001</v>
      </c>
      <c r="R118" s="197">
        <f>Q118*H118</f>
        <v>11.200000000000001</v>
      </c>
      <c r="S118" s="197">
        <v>0</v>
      </c>
      <c r="T118" s="198">
        <f>S118*H118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R118" s="199" t="s">
        <v>131</v>
      </c>
      <c r="AT118" s="199" t="s">
        <v>126</v>
      </c>
      <c r="AU118" s="199" t="s">
        <v>80</v>
      </c>
      <c r="AY118" s="14" t="s">
        <v>123</v>
      </c>
      <c r="BE118" s="200">
        <f>IF(N118="základní",J118,0)</f>
        <v>115400</v>
      </c>
      <c r="BF118" s="200">
        <f>IF(N118="snížená",J118,0)</f>
        <v>0</v>
      </c>
      <c r="BG118" s="200">
        <f>IF(N118="zákl. přenesená",J118,0)</f>
        <v>0</v>
      </c>
      <c r="BH118" s="200">
        <f>IF(N118="sníž. přenesená",J118,0)</f>
        <v>0</v>
      </c>
      <c r="BI118" s="200">
        <f>IF(N118="nulová",J118,0)</f>
        <v>0</v>
      </c>
      <c r="BJ118" s="14" t="s">
        <v>78</v>
      </c>
      <c r="BK118" s="200">
        <f>ROUND(I118*H118,2)</f>
        <v>115400</v>
      </c>
      <c r="BL118" s="14" t="s">
        <v>131</v>
      </c>
      <c r="BM118" s="199" t="s">
        <v>163</v>
      </c>
    </row>
    <row r="119" s="2" customFormat="1">
      <c r="A119" s="29"/>
      <c r="B119" s="30"/>
      <c r="C119" s="31"/>
      <c r="D119" s="201" t="s">
        <v>133</v>
      </c>
      <c r="E119" s="31"/>
      <c r="F119" s="202" t="s">
        <v>164</v>
      </c>
      <c r="G119" s="31"/>
      <c r="H119" s="31"/>
      <c r="I119" s="31"/>
      <c r="J119" s="31"/>
      <c r="K119" s="31"/>
      <c r="L119" s="35"/>
      <c r="M119" s="203"/>
      <c r="N119" s="204"/>
      <c r="O119" s="74"/>
      <c r="P119" s="74"/>
      <c r="Q119" s="74"/>
      <c r="R119" s="74"/>
      <c r="S119" s="74"/>
      <c r="T119" s="75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T119" s="14" t="s">
        <v>133</v>
      </c>
      <c r="AU119" s="14" t="s">
        <v>80</v>
      </c>
    </row>
    <row r="120" s="2" customFormat="1">
      <c r="A120" s="29"/>
      <c r="B120" s="30"/>
      <c r="C120" s="31"/>
      <c r="D120" s="205" t="s">
        <v>135</v>
      </c>
      <c r="E120" s="31"/>
      <c r="F120" s="206" t="s">
        <v>165</v>
      </c>
      <c r="G120" s="31"/>
      <c r="H120" s="31"/>
      <c r="I120" s="31"/>
      <c r="J120" s="31"/>
      <c r="K120" s="31"/>
      <c r="L120" s="35"/>
      <c r="M120" s="203"/>
      <c r="N120" s="204"/>
      <c r="O120" s="74"/>
      <c r="P120" s="74"/>
      <c r="Q120" s="74"/>
      <c r="R120" s="74"/>
      <c r="S120" s="74"/>
      <c r="T120" s="75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T120" s="14" t="s">
        <v>135</v>
      </c>
      <c r="AU120" s="14" t="s">
        <v>80</v>
      </c>
    </row>
    <row r="121" s="2" customFormat="1" ht="21.75" customHeight="1">
      <c r="A121" s="29"/>
      <c r="B121" s="30"/>
      <c r="C121" s="189" t="s">
        <v>166</v>
      </c>
      <c r="D121" s="189" t="s">
        <v>126</v>
      </c>
      <c r="E121" s="190" t="s">
        <v>167</v>
      </c>
      <c r="F121" s="191" t="s">
        <v>168</v>
      </c>
      <c r="G121" s="192" t="s">
        <v>139</v>
      </c>
      <c r="H121" s="193">
        <v>3000</v>
      </c>
      <c r="I121" s="194">
        <v>285</v>
      </c>
      <c r="J121" s="194">
        <f>ROUND(I121*H121,2)</f>
        <v>855000</v>
      </c>
      <c r="K121" s="191" t="s">
        <v>130</v>
      </c>
      <c r="L121" s="35"/>
      <c r="M121" s="195" t="s">
        <v>17</v>
      </c>
      <c r="N121" s="196" t="s">
        <v>41</v>
      </c>
      <c r="O121" s="197">
        <v>0.35999999999999999</v>
      </c>
      <c r="P121" s="197">
        <f>O121*H121</f>
        <v>1080</v>
      </c>
      <c r="Q121" s="197">
        <v>0.0043800000000000002</v>
      </c>
      <c r="R121" s="197">
        <f>Q121*H121</f>
        <v>13.140000000000001</v>
      </c>
      <c r="S121" s="197">
        <v>0</v>
      </c>
      <c r="T121" s="198">
        <f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99" t="s">
        <v>131</v>
      </c>
      <c r="AT121" s="199" t="s">
        <v>126</v>
      </c>
      <c r="AU121" s="199" t="s">
        <v>80</v>
      </c>
      <c r="AY121" s="14" t="s">
        <v>123</v>
      </c>
      <c r="BE121" s="200">
        <f>IF(N121="základní",J121,0)</f>
        <v>855000</v>
      </c>
      <c r="BF121" s="200">
        <f>IF(N121="snížená",J121,0)</f>
        <v>0</v>
      </c>
      <c r="BG121" s="200">
        <f>IF(N121="zákl. přenesená",J121,0)</f>
        <v>0</v>
      </c>
      <c r="BH121" s="200">
        <f>IF(N121="sníž. přenesená",J121,0)</f>
        <v>0</v>
      </c>
      <c r="BI121" s="200">
        <f>IF(N121="nulová",J121,0)</f>
        <v>0</v>
      </c>
      <c r="BJ121" s="14" t="s">
        <v>78</v>
      </c>
      <c r="BK121" s="200">
        <f>ROUND(I121*H121,2)</f>
        <v>855000</v>
      </c>
      <c r="BL121" s="14" t="s">
        <v>131</v>
      </c>
      <c r="BM121" s="199" t="s">
        <v>169</v>
      </c>
    </row>
    <row r="122" s="2" customFormat="1">
      <c r="A122" s="29"/>
      <c r="B122" s="30"/>
      <c r="C122" s="31"/>
      <c r="D122" s="201" t="s">
        <v>133</v>
      </c>
      <c r="E122" s="31"/>
      <c r="F122" s="202" t="s">
        <v>170</v>
      </c>
      <c r="G122" s="31"/>
      <c r="H122" s="31"/>
      <c r="I122" s="31"/>
      <c r="J122" s="31"/>
      <c r="K122" s="31"/>
      <c r="L122" s="35"/>
      <c r="M122" s="203"/>
      <c r="N122" s="204"/>
      <c r="O122" s="74"/>
      <c r="P122" s="74"/>
      <c r="Q122" s="74"/>
      <c r="R122" s="74"/>
      <c r="S122" s="74"/>
      <c r="T122" s="75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T122" s="14" t="s">
        <v>133</v>
      </c>
      <c r="AU122" s="14" t="s">
        <v>80</v>
      </c>
    </row>
    <row r="123" s="2" customFormat="1">
      <c r="A123" s="29"/>
      <c r="B123" s="30"/>
      <c r="C123" s="31"/>
      <c r="D123" s="205" t="s">
        <v>135</v>
      </c>
      <c r="E123" s="31"/>
      <c r="F123" s="206" t="s">
        <v>171</v>
      </c>
      <c r="G123" s="31"/>
      <c r="H123" s="31"/>
      <c r="I123" s="31"/>
      <c r="J123" s="31"/>
      <c r="K123" s="31"/>
      <c r="L123" s="35"/>
      <c r="M123" s="203"/>
      <c r="N123" s="204"/>
      <c r="O123" s="74"/>
      <c r="P123" s="74"/>
      <c r="Q123" s="74"/>
      <c r="R123" s="74"/>
      <c r="S123" s="74"/>
      <c r="T123" s="75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T123" s="14" t="s">
        <v>135</v>
      </c>
      <c r="AU123" s="14" t="s">
        <v>80</v>
      </c>
    </row>
    <row r="124" s="2" customFormat="1" ht="16.5" customHeight="1">
      <c r="A124" s="29"/>
      <c r="B124" s="30"/>
      <c r="C124" s="189" t="s">
        <v>172</v>
      </c>
      <c r="D124" s="189" t="s">
        <v>126</v>
      </c>
      <c r="E124" s="190" t="s">
        <v>173</v>
      </c>
      <c r="F124" s="191" t="s">
        <v>174</v>
      </c>
      <c r="G124" s="192" t="s">
        <v>139</v>
      </c>
      <c r="H124" s="193">
        <v>3000</v>
      </c>
      <c r="I124" s="194">
        <v>182</v>
      </c>
      <c r="J124" s="194">
        <f>ROUND(I124*H124,2)</f>
        <v>546000</v>
      </c>
      <c r="K124" s="191" t="s">
        <v>130</v>
      </c>
      <c r="L124" s="35"/>
      <c r="M124" s="195" t="s">
        <v>17</v>
      </c>
      <c r="N124" s="196" t="s">
        <v>41</v>
      </c>
      <c r="O124" s="197">
        <v>0.27200000000000002</v>
      </c>
      <c r="P124" s="197">
        <f>O124*H124</f>
        <v>816.00000000000011</v>
      </c>
      <c r="Q124" s="197">
        <v>0.0040000000000000001</v>
      </c>
      <c r="R124" s="197">
        <f>Q124*H124</f>
        <v>12</v>
      </c>
      <c r="S124" s="197">
        <v>0</v>
      </c>
      <c r="T124" s="198">
        <f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99" t="s">
        <v>131</v>
      </c>
      <c r="AT124" s="199" t="s">
        <v>126</v>
      </c>
      <c r="AU124" s="199" t="s">
        <v>80</v>
      </c>
      <c r="AY124" s="14" t="s">
        <v>123</v>
      </c>
      <c r="BE124" s="200">
        <f>IF(N124="základní",J124,0)</f>
        <v>546000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4" t="s">
        <v>78</v>
      </c>
      <c r="BK124" s="200">
        <f>ROUND(I124*H124,2)</f>
        <v>546000</v>
      </c>
      <c r="BL124" s="14" t="s">
        <v>131</v>
      </c>
      <c r="BM124" s="199" t="s">
        <v>175</v>
      </c>
    </row>
    <row r="125" s="2" customFormat="1">
      <c r="A125" s="29"/>
      <c r="B125" s="30"/>
      <c r="C125" s="31"/>
      <c r="D125" s="201" t="s">
        <v>133</v>
      </c>
      <c r="E125" s="31"/>
      <c r="F125" s="202" t="s">
        <v>176</v>
      </c>
      <c r="G125" s="31"/>
      <c r="H125" s="31"/>
      <c r="I125" s="31"/>
      <c r="J125" s="31"/>
      <c r="K125" s="31"/>
      <c r="L125" s="35"/>
      <c r="M125" s="203"/>
      <c r="N125" s="204"/>
      <c r="O125" s="74"/>
      <c r="P125" s="74"/>
      <c r="Q125" s="74"/>
      <c r="R125" s="74"/>
      <c r="S125" s="74"/>
      <c r="T125" s="75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T125" s="14" t="s">
        <v>133</v>
      </c>
      <c r="AU125" s="14" t="s">
        <v>80</v>
      </c>
    </row>
    <row r="126" s="2" customFormat="1">
      <c r="A126" s="29"/>
      <c r="B126" s="30"/>
      <c r="C126" s="31"/>
      <c r="D126" s="205" t="s">
        <v>135</v>
      </c>
      <c r="E126" s="31"/>
      <c r="F126" s="206" t="s">
        <v>177</v>
      </c>
      <c r="G126" s="31"/>
      <c r="H126" s="31"/>
      <c r="I126" s="31"/>
      <c r="J126" s="31"/>
      <c r="K126" s="31"/>
      <c r="L126" s="35"/>
      <c r="M126" s="203"/>
      <c r="N126" s="204"/>
      <c r="O126" s="74"/>
      <c r="P126" s="74"/>
      <c r="Q126" s="74"/>
      <c r="R126" s="74"/>
      <c r="S126" s="74"/>
      <c r="T126" s="75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T126" s="14" t="s">
        <v>135</v>
      </c>
      <c r="AU126" s="14" t="s">
        <v>80</v>
      </c>
    </row>
    <row r="127" s="2" customFormat="1" ht="24.15" customHeight="1">
      <c r="A127" s="29"/>
      <c r="B127" s="30"/>
      <c r="C127" s="189" t="s">
        <v>178</v>
      </c>
      <c r="D127" s="189" t="s">
        <v>126</v>
      </c>
      <c r="E127" s="190" t="s">
        <v>179</v>
      </c>
      <c r="F127" s="191" t="s">
        <v>180</v>
      </c>
      <c r="G127" s="192" t="s">
        <v>139</v>
      </c>
      <c r="H127" s="193">
        <v>3000</v>
      </c>
      <c r="I127" s="194">
        <v>259</v>
      </c>
      <c r="J127" s="194">
        <f>ROUND(I127*H127,2)</f>
        <v>777000</v>
      </c>
      <c r="K127" s="191" t="s">
        <v>130</v>
      </c>
      <c r="L127" s="35"/>
      <c r="M127" s="195" t="s">
        <v>17</v>
      </c>
      <c r="N127" s="196" t="s">
        <v>41</v>
      </c>
      <c r="O127" s="197">
        <v>0.34999999999999998</v>
      </c>
      <c r="P127" s="197">
        <f>O127*H127</f>
        <v>1050</v>
      </c>
      <c r="Q127" s="197">
        <v>0.01575</v>
      </c>
      <c r="R127" s="197">
        <f>Q127*H127</f>
        <v>47.25</v>
      </c>
      <c r="S127" s="197">
        <v>0</v>
      </c>
      <c r="T127" s="198">
        <f>S127*H127</f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99" t="s">
        <v>131</v>
      </c>
      <c r="AT127" s="199" t="s">
        <v>126</v>
      </c>
      <c r="AU127" s="199" t="s">
        <v>80</v>
      </c>
      <c r="AY127" s="14" t="s">
        <v>123</v>
      </c>
      <c r="BE127" s="200">
        <f>IF(N127="základní",J127,0)</f>
        <v>777000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4" t="s">
        <v>78</v>
      </c>
      <c r="BK127" s="200">
        <f>ROUND(I127*H127,2)</f>
        <v>777000</v>
      </c>
      <c r="BL127" s="14" t="s">
        <v>131</v>
      </c>
      <c r="BM127" s="199" t="s">
        <v>181</v>
      </c>
    </row>
    <row r="128" s="2" customFormat="1">
      <c r="A128" s="29"/>
      <c r="B128" s="30"/>
      <c r="C128" s="31"/>
      <c r="D128" s="201" t="s">
        <v>133</v>
      </c>
      <c r="E128" s="31"/>
      <c r="F128" s="202" t="s">
        <v>182</v>
      </c>
      <c r="G128" s="31"/>
      <c r="H128" s="31"/>
      <c r="I128" s="31"/>
      <c r="J128" s="31"/>
      <c r="K128" s="31"/>
      <c r="L128" s="35"/>
      <c r="M128" s="203"/>
      <c r="N128" s="204"/>
      <c r="O128" s="74"/>
      <c r="P128" s="74"/>
      <c r="Q128" s="74"/>
      <c r="R128" s="74"/>
      <c r="S128" s="74"/>
      <c r="T128" s="75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133</v>
      </c>
      <c r="AU128" s="14" t="s">
        <v>80</v>
      </c>
    </row>
    <row r="129" s="2" customFormat="1">
      <c r="A129" s="29"/>
      <c r="B129" s="30"/>
      <c r="C129" s="31"/>
      <c r="D129" s="205" t="s">
        <v>135</v>
      </c>
      <c r="E129" s="31"/>
      <c r="F129" s="206" t="s">
        <v>183</v>
      </c>
      <c r="G129" s="31"/>
      <c r="H129" s="31"/>
      <c r="I129" s="31"/>
      <c r="J129" s="31"/>
      <c r="K129" s="31"/>
      <c r="L129" s="35"/>
      <c r="M129" s="203"/>
      <c r="N129" s="204"/>
      <c r="O129" s="74"/>
      <c r="P129" s="74"/>
      <c r="Q129" s="74"/>
      <c r="R129" s="74"/>
      <c r="S129" s="74"/>
      <c r="T129" s="75"/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T129" s="14" t="s">
        <v>135</v>
      </c>
      <c r="AU129" s="14" t="s">
        <v>80</v>
      </c>
    </row>
    <row r="130" s="2" customFormat="1" ht="24.15" customHeight="1">
      <c r="A130" s="29"/>
      <c r="B130" s="30"/>
      <c r="C130" s="189" t="s">
        <v>184</v>
      </c>
      <c r="D130" s="189" t="s">
        <v>126</v>
      </c>
      <c r="E130" s="190" t="s">
        <v>185</v>
      </c>
      <c r="F130" s="191" t="s">
        <v>186</v>
      </c>
      <c r="G130" s="192" t="s">
        <v>129</v>
      </c>
      <c r="H130" s="193">
        <v>250</v>
      </c>
      <c r="I130" s="194">
        <v>145</v>
      </c>
      <c r="J130" s="194">
        <f>ROUND(I130*H130,2)</f>
        <v>36250</v>
      </c>
      <c r="K130" s="191" t="s">
        <v>130</v>
      </c>
      <c r="L130" s="35"/>
      <c r="M130" s="195" t="s">
        <v>17</v>
      </c>
      <c r="N130" s="196" t="s">
        <v>41</v>
      </c>
      <c r="O130" s="197">
        <v>0.213</v>
      </c>
      <c r="P130" s="197">
        <f>O130*H130</f>
        <v>53.25</v>
      </c>
      <c r="Q130" s="197">
        <v>0.0035999999999999999</v>
      </c>
      <c r="R130" s="197">
        <f>Q130*H130</f>
        <v>0.90000000000000002</v>
      </c>
      <c r="S130" s="197">
        <v>0</v>
      </c>
      <c r="T130" s="198">
        <f>S130*H130</f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99" t="s">
        <v>131</v>
      </c>
      <c r="AT130" s="199" t="s">
        <v>126</v>
      </c>
      <c r="AU130" s="199" t="s">
        <v>80</v>
      </c>
      <c r="AY130" s="14" t="s">
        <v>123</v>
      </c>
      <c r="BE130" s="200">
        <f>IF(N130="základní",J130,0)</f>
        <v>36250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4" t="s">
        <v>78</v>
      </c>
      <c r="BK130" s="200">
        <f>ROUND(I130*H130,2)</f>
        <v>36250</v>
      </c>
      <c r="BL130" s="14" t="s">
        <v>131</v>
      </c>
      <c r="BM130" s="199" t="s">
        <v>187</v>
      </c>
    </row>
    <row r="131" s="2" customFormat="1">
      <c r="A131" s="29"/>
      <c r="B131" s="30"/>
      <c r="C131" s="31"/>
      <c r="D131" s="201" t="s">
        <v>133</v>
      </c>
      <c r="E131" s="31"/>
      <c r="F131" s="202" t="s">
        <v>188</v>
      </c>
      <c r="G131" s="31"/>
      <c r="H131" s="31"/>
      <c r="I131" s="31"/>
      <c r="J131" s="31"/>
      <c r="K131" s="31"/>
      <c r="L131" s="35"/>
      <c r="M131" s="203"/>
      <c r="N131" s="204"/>
      <c r="O131" s="74"/>
      <c r="P131" s="74"/>
      <c r="Q131" s="74"/>
      <c r="R131" s="74"/>
      <c r="S131" s="74"/>
      <c r="T131" s="75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T131" s="14" t="s">
        <v>133</v>
      </c>
      <c r="AU131" s="14" t="s">
        <v>80</v>
      </c>
    </row>
    <row r="132" s="2" customFormat="1">
      <c r="A132" s="29"/>
      <c r="B132" s="30"/>
      <c r="C132" s="31"/>
      <c r="D132" s="205" t="s">
        <v>135</v>
      </c>
      <c r="E132" s="31"/>
      <c r="F132" s="206" t="s">
        <v>189</v>
      </c>
      <c r="G132" s="31"/>
      <c r="H132" s="31"/>
      <c r="I132" s="31"/>
      <c r="J132" s="31"/>
      <c r="K132" s="31"/>
      <c r="L132" s="35"/>
      <c r="M132" s="203"/>
      <c r="N132" s="204"/>
      <c r="O132" s="74"/>
      <c r="P132" s="74"/>
      <c r="Q132" s="74"/>
      <c r="R132" s="74"/>
      <c r="S132" s="74"/>
      <c r="T132" s="75"/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T132" s="14" t="s">
        <v>135</v>
      </c>
      <c r="AU132" s="14" t="s">
        <v>80</v>
      </c>
    </row>
    <row r="133" s="2" customFormat="1" ht="24.15" customHeight="1">
      <c r="A133" s="29"/>
      <c r="B133" s="30"/>
      <c r="C133" s="189" t="s">
        <v>190</v>
      </c>
      <c r="D133" s="189" t="s">
        <v>126</v>
      </c>
      <c r="E133" s="190" t="s">
        <v>191</v>
      </c>
      <c r="F133" s="191" t="s">
        <v>192</v>
      </c>
      <c r="G133" s="192" t="s">
        <v>193</v>
      </c>
      <c r="H133" s="193">
        <v>1500</v>
      </c>
      <c r="I133" s="194">
        <v>226</v>
      </c>
      <c r="J133" s="194">
        <f>ROUND(I133*H133,2)</f>
        <v>339000</v>
      </c>
      <c r="K133" s="191" t="s">
        <v>130</v>
      </c>
      <c r="L133" s="35"/>
      <c r="M133" s="195" t="s">
        <v>17</v>
      </c>
      <c r="N133" s="196" t="s">
        <v>41</v>
      </c>
      <c r="O133" s="197">
        <v>0.37</v>
      </c>
      <c r="P133" s="197">
        <f>O133*H133</f>
        <v>555</v>
      </c>
      <c r="Q133" s="197">
        <v>0.0015</v>
      </c>
      <c r="R133" s="197">
        <f>Q133*H133</f>
        <v>2.25</v>
      </c>
      <c r="S133" s="197">
        <v>0</v>
      </c>
      <c r="T133" s="198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99" t="s">
        <v>131</v>
      </c>
      <c r="AT133" s="199" t="s">
        <v>126</v>
      </c>
      <c r="AU133" s="199" t="s">
        <v>80</v>
      </c>
      <c r="AY133" s="14" t="s">
        <v>123</v>
      </c>
      <c r="BE133" s="200">
        <f>IF(N133="základní",J133,0)</f>
        <v>339000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4" t="s">
        <v>78</v>
      </c>
      <c r="BK133" s="200">
        <f>ROUND(I133*H133,2)</f>
        <v>339000</v>
      </c>
      <c r="BL133" s="14" t="s">
        <v>131</v>
      </c>
      <c r="BM133" s="199" t="s">
        <v>194</v>
      </c>
    </row>
    <row r="134" s="2" customFormat="1">
      <c r="A134" s="29"/>
      <c r="B134" s="30"/>
      <c r="C134" s="31"/>
      <c r="D134" s="201" t="s">
        <v>133</v>
      </c>
      <c r="E134" s="31"/>
      <c r="F134" s="202" t="s">
        <v>195</v>
      </c>
      <c r="G134" s="31"/>
      <c r="H134" s="31"/>
      <c r="I134" s="31"/>
      <c r="J134" s="31"/>
      <c r="K134" s="31"/>
      <c r="L134" s="35"/>
      <c r="M134" s="203"/>
      <c r="N134" s="204"/>
      <c r="O134" s="74"/>
      <c r="P134" s="74"/>
      <c r="Q134" s="74"/>
      <c r="R134" s="74"/>
      <c r="S134" s="74"/>
      <c r="T134" s="75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T134" s="14" t="s">
        <v>133</v>
      </c>
      <c r="AU134" s="14" t="s">
        <v>80</v>
      </c>
    </row>
    <row r="135" s="2" customFormat="1">
      <c r="A135" s="29"/>
      <c r="B135" s="30"/>
      <c r="C135" s="31"/>
      <c r="D135" s="205" t="s">
        <v>135</v>
      </c>
      <c r="E135" s="31"/>
      <c r="F135" s="206" t="s">
        <v>196</v>
      </c>
      <c r="G135" s="31"/>
      <c r="H135" s="31"/>
      <c r="I135" s="31"/>
      <c r="J135" s="31"/>
      <c r="K135" s="31"/>
      <c r="L135" s="35"/>
      <c r="M135" s="203"/>
      <c r="N135" s="204"/>
      <c r="O135" s="74"/>
      <c r="P135" s="74"/>
      <c r="Q135" s="74"/>
      <c r="R135" s="74"/>
      <c r="S135" s="74"/>
      <c r="T135" s="75"/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T135" s="14" t="s">
        <v>135</v>
      </c>
      <c r="AU135" s="14" t="s">
        <v>80</v>
      </c>
    </row>
    <row r="136" s="2" customFormat="1" ht="33" customHeight="1">
      <c r="A136" s="29"/>
      <c r="B136" s="30"/>
      <c r="C136" s="189" t="s">
        <v>8</v>
      </c>
      <c r="D136" s="189" t="s">
        <v>126</v>
      </c>
      <c r="E136" s="190" t="s">
        <v>197</v>
      </c>
      <c r="F136" s="191" t="s">
        <v>198</v>
      </c>
      <c r="G136" s="192" t="s">
        <v>199</v>
      </c>
      <c r="H136" s="193">
        <v>150</v>
      </c>
      <c r="I136" s="194">
        <v>5110</v>
      </c>
      <c r="J136" s="194">
        <f>ROUND(I136*H136,2)</f>
        <v>766500</v>
      </c>
      <c r="K136" s="191" t="s">
        <v>130</v>
      </c>
      <c r="L136" s="35"/>
      <c r="M136" s="195" t="s">
        <v>17</v>
      </c>
      <c r="N136" s="196" t="s">
        <v>41</v>
      </c>
      <c r="O136" s="197">
        <v>3.2130000000000001</v>
      </c>
      <c r="P136" s="197">
        <f>O136*H136</f>
        <v>481.94999999999999</v>
      </c>
      <c r="Q136" s="197">
        <v>2.3010199999999998</v>
      </c>
      <c r="R136" s="197">
        <f>Q136*H136</f>
        <v>345.15299999999996</v>
      </c>
      <c r="S136" s="197">
        <v>0</v>
      </c>
      <c r="T136" s="198">
        <f>S136*H136</f>
        <v>0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99" t="s">
        <v>131</v>
      </c>
      <c r="AT136" s="199" t="s">
        <v>126</v>
      </c>
      <c r="AU136" s="199" t="s">
        <v>80</v>
      </c>
      <c r="AY136" s="14" t="s">
        <v>123</v>
      </c>
      <c r="BE136" s="200">
        <f>IF(N136="základní",J136,0)</f>
        <v>766500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4" t="s">
        <v>78</v>
      </c>
      <c r="BK136" s="200">
        <f>ROUND(I136*H136,2)</f>
        <v>766500</v>
      </c>
      <c r="BL136" s="14" t="s">
        <v>131</v>
      </c>
      <c r="BM136" s="199" t="s">
        <v>200</v>
      </c>
    </row>
    <row r="137" s="2" customFormat="1">
      <c r="A137" s="29"/>
      <c r="B137" s="30"/>
      <c r="C137" s="31"/>
      <c r="D137" s="201" t="s">
        <v>133</v>
      </c>
      <c r="E137" s="31"/>
      <c r="F137" s="202" t="s">
        <v>201</v>
      </c>
      <c r="G137" s="31"/>
      <c r="H137" s="31"/>
      <c r="I137" s="31"/>
      <c r="J137" s="31"/>
      <c r="K137" s="31"/>
      <c r="L137" s="35"/>
      <c r="M137" s="203"/>
      <c r="N137" s="204"/>
      <c r="O137" s="74"/>
      <c r="P137" s="74"/>
      <c r="Q137" s="74"/>
      <c r="R137" s="74"/>
      <c r="S137" s="74"/>
      <c r="T137" s="75"/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T137" s="14" t="s">
        <v>133</v>
      </c>
      <c r="AU137" s="14" t="s">
        <v>80</v>
      </c>
    </row>
    <row r="138" s="2" customFormat="1">
      <c r="A138" s="29"/>
      <c r="B138" s="30"/>
      <c r="C138" s="31"/>
      <c r="D138" s="205" t="s">
        <v>135</v>
      </c>
      <c r="E138" s="31"/>
      <c r="F138" s="206" t="s">
        <v>202</v>
      </c>
      <c r="G138" s="31"/>
      <c r="H138" s="31"/>
      <c r="I138" s="31"/>
      <c r="J138" s="31"/>
      <c r="K138" s="31"/>
      <c r="L138" s="35"/>
      <c r="M138" s="203"/>
      <c r="N138" s="204"/>
      <c r="O138" s="74"/>
      <c r="P138" s="74"/>
      <c r="Q138" s="74"/>
      <c r="R138" s="74"/>
      <c r="S138" s="74"/>
      <c r="T138" s="75"/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T138" s="14" t="s">
        <v>135</v>
      </c>
      <c r="AU138" s="14" t="s">
        <v>80</v>
      </c>
    </row>
    <row r="139" s="2" customFormat="1" ht="21.75" customHeight="1">
      <c r="A139" s="29"/>
      <c r="B139" s="30"/>
      <c r="C139" s="189" t="s">
        <v>203</v>
      </c>
      <c r="D139" s="189" t="s">
        <v>126</v>
      </c>
      <c r="E139" s="190" t="s">
        <v>204</v>
      </c>
      <c r="F139" s="191" t="s">
        <v>205</v>
      </c>
      <c r="G139" s="192" t="s">
        <v>129</v>
      </c>
      <c r="H139" s="193">
        <v>80</v>
      </c>
      <c r="I139" s="194">
        <v>1460</v>
      </c>
      <c r="J139" s="194">
        <f>ROUND(I139*H139,2)</f>
        <v>116800</v>
      </c>
      <c r="K139" s="191" t="s">
        <v>130</v>
      </c>
      <c r="L139" s="35"/>
      <c r="M139" s="195" t="s">
        <v>17</v>
      </c>
      <c r="N139" s="196" t="s">
        <v>41</v>
      </c>
      <c r="O139" s="197">
        <v>2.673</v>
      </c>
      <c r="P139" s="197">
        <f>O139*H139</f>
        <v>213.84</v>
      </c>
      <c r="Q139" s="197">
        <v>0.056439999999999997</v>
      </c>
      <c r="R139" s="197">
        <f>Q139*H139</f>
        <v>4.5152000000000001</v>
      </c>
      <c r="S139" s="197">
        <v>0</v>
      </c>
      <c r="T139" s="198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99" t="s">
        <v>131</v>
      </c>
      <c r="AT139" s="199" t="s">
        <v>126</v>
      </c>
      <c r="AU139" s="199" t="s">
        <v>80</v>
      </c>
      <c r="AY139" s="14" t="s">
        <v>123</v>
      </c>
      <c r="BE139" s="200">
        <f>IF(N139="základní",J139,0)</f>
        <v>116800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4" t="s">
        <v>78</v>
      </c>
      <c r="BK139" s="200">
        <f>ROUND(I139*H139,2)</f>
        <v>116800</v>
      </c>
      <c r="BL139" s="14" t="s">
        <v>131</v>
      </c>
      <c r="BM139" s="199" t="s">
        <v>206</v>
      </c>
    </row>
    <row r="140" s="2" customFormat="1">
      <c r="A140" s="29"/>
      <c r="B140" s="30"/>
      <c r="C140" s="31"/>
      <c r="D140" s="201" t="s">
        <v>133</v>
      </c>
      <c r="E140" s="31"/>
      <c r="F140" s="202" t="s">
        <v>207</v>
      </c>
      <c r="G140" s="31"/>
      <c r="H140" s="31"/>
      <c r="I140" s="31"/>
      <c r="J140" s="31"/>
      <c r="K140" s="31"/>
      <c r="L140" s="35"/>
      <c r="M140" s="203"/>
      <c r="N140" s="204"/>
      <c r="O140" s="74"/>
      <c r="P140" s="74"/>
      <c r="Q140" s="74"/>
      <c r="R140" s="74"/>
      <c r="S140" s="74"/>
      <c r="T140" s="75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T140" s="14" t="s">
        <v>133</v>
      </c>
      <c r="AU140" s="14" t="s">
        <v>80</v>
      </c>
    </row>
    <row r="141" s="2" customFormat="1">
      <c r="A141" s="29"/>
      <c r="B141" s="30"/>
      <c r="C141" s="31"/>
      <c r="D141" s="205" t="s">
        <v>135</v>
      </c>
      <c r="E141" s="31"/>
      <c r="F141" s="206" t="s">
        <v>208</v>
      </c>
      <c r="G141" s="31"/>
      <c r="H141" s="31"/>
      <c r="I141" s="31"/>
      <c r="J141" s="31"/>
      <c r="K141" s="31"/>
      <c r="L141" s="35"/>
      <c r="M141" s="203"/>
      <c r="N141" s="204"/>
      <c r="O141" s="74"/>
      <c r="P141" s="74"/>
      <c r="Q141" s="74"/>
      <c r="R141" s="74"/>
      <c r="S141" s="74"/>
      <c r="T141" s="75"/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T141" s="14" t="s">
        <v>135</v>
      </c>
      <c r="AU141" s="14" t="s">
        <v>80</v>
      </c>
    </row>
    <row r="142" s="2" customFormat="1" ht="24.15" customHeight="1">
      <c r="A142" s="29"/>
      <c r="B142" s="30"/>
      <c r="C142" s="207" t="s">
        <v>209</v>
      </c>
      <c r="D142" s="207" t="s">
        <v>210</v>
      </c>
      <c r="E142" s="208" t="s">
        <v>211</v>
      </c>
      <c r="F142" s="209" t="s">
        <v>212</v>
      </c>
      <c r="G142" s="210" t="s">
        <v>129</v>
      </c>
      <c r="H142" s="211">
        <v>40</v>
      </c>
      <c r="I142" s="212">
        <v>1330</v>
      </c>
      <c r="J142" s="212">
        <f>ROUND(I142*H142,2)</f>
        <v>53200</v>
      </c>
      <c r="K142" s="209" t="s">
        <v>17</v>
      </c>
      <c r="L142" s="213"/>
      <c r="M142" s="214" t="s">
        <v>17</v>
      </c>
      <c r="N142" s="215" t="s">
        <v>41</v>
      </c>
      <c r="O142" s="197">
        <v>0</v>
      </c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99" t="s">
        <v>172</v>
      </c>
      <c r="AT142" s="199" t="s">
        <v>210</v>
      </c>
      <c r="AU142" s="199" t="s">
        <v>80</v>
      </c>
      <c r="AY142" s="14" t="s">
        <v>123</v>
      </c>
      <c r="BE142" s="200">
        <f>IF(N142="základní",J142,0)</f>
        <v>53200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4" t="s">
        <v>78</v>
      </c>
      <c r="BK142" s="200">
        <f>ROUND(I142*H142,2)</f>
        <v>53200</v>
      </c>
      <c r="BL142" s="14" t="s">
        <v>131</v>
      </c>
      <c r="BM142" s="199" t="s">
        <v>213</v>
      </c>
    </row>
    <row r="143" s="2" customFormat="1">
      <c r="A143" s="29"/>
      <c r="B143" s="30"/>
      <c r="C143" s="31"/>
      <c r="D143" s="201" t="s">
        <v>133</v>
      </c>
      <c r="E143" s="31"/>
      <c r="F143" s="202" t="s">
        <v>212</v>
      </c>
      <c r="G143" s="31"/>
      <c r="H143" s="31"/>
      <c r="I143" s="31"/>
      <c r="J143" s="31"/>
      <c r="K143" s="31"/>
      <c r="L143" s="35"/>
      <c r="M143" s="203"/>
      <c r="N143" s="204"/>
      <c r="O143" s="74"/>
      <c r="P143" s="74"/>
      <c r="Q143" s="74"/>
      <c r="R143" s="74"/>
      <c r="S143" s="74"/>
      <c r="T143" s="75"/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T143" s="14" t="s">
        <v>133</v>
      </c>
      <c r="AU143" s="14" t="s">
        <v>80</v>
      </c>
    </row>
    <row r="144" s="2" customFormat="1" ht="24.15" customHeight="1">
      <c r="A144" s="29"/>
      <c r="B144" s="30"/>
      <c r="C144" s="207" t="s">
        <v>214</v>
      </c>
      <c r="D144" s="207" t="s">
        <v>210</v>
      </c>
      <c r="E144" s="208" t="s">
        <v>215</v>
      </c>
      <c r="F144" s="209" t="s">
        <v>216</v>
      </c>
      <c r="G144" s="210" t="s">
        <v>129</v>
      </c>
      <c r="H144" s="211">
        <v>40</v>
      </c>
      <c r="I144" s="212">
        <v>1330</v>
      </c>
      <c r="J144" s="212">
        <f>ROUND(I144*H144,2)</f>
        <v>53200</v>
      </c>
      <c r="K144" s="209" t="s">
        <v>17</v>
      </c>
      <c r="L144" s="213"/>
      <c r="M144" s="214" t="s">
        <v>17</v>
      </c>
      <c r="N144" s="215" t="s">
        <v>41</v>
      </c>
      <c r="O144" s="197">
        <v>0</v>
      </c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99" t="s">
        <v>172</v>
      </c>
      <c r="AT144" s="199" t="s">
        <v>210</v>
      </c>
      <c r="AU144" s="199" t="s">
        <v>80</v>
      </c>
      <c r="AY144" s="14" t="s">
        <v>123</v>
      </c>
      <c r="BE144" s="200">
        <f>IF(N144="základní",J144,0)</f>
        <v>53200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4" t="s">
        <v>78</v>
      </c>
      <c r="BK144" s="200">
        <f>ROUND(I144*H144,2)</f>
        <v>53200</v>
      </c>
      <c r="BL144" s="14" t="s">
        <v>131</v>
      </c>
      <c r="BM144" s="199" t="s">
        <v>217</v>
      </c>
    </row>
    <row r="145" s="2" customFormat="1">
      <c r="A145" s="29"/>
      <c r="B145" s="30"/>
      <c r="C145" s="31"/>
      <c r="D145" s="201" t="s">
        <v>133</v>
      </c>
      <c r="E145" s="31"/>
      <c r="F145" s="202" t="s">
        <v>216</v>
      </c>
      <c r="G145" s="31"/>
      <c r="H145" s="31"/>
      <c r="I145" s="31"/>
      <c r="J145" s="31"/>
      <c r="K145" s="31"/>
      <c r="L145" s="35"/>
      <c r="M145" s="203"/>
      <c r="N145" s="204"/>
      <c r="O145" s="74"/>
      <c r="P145" s="74"/>
      <c r="Q145" s="74"/>
      <c r="R145" s="74"/>
      <c r="S145" s="74"/>
      <c r="T145" s="75"/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T145" s="14" t="s">
        <v>133</v>
      </c>
      <c r="AU145" s="14" t="s">
        <v>80</v>
      </c>
    </row>
    <row r="146" s="12" customFormat="1" ht="22.8" customHeight="1">
      <c r="A146" s="12"/>
      <c r="B146" s="174"/>
      <c r="C146" s="175"/>
      <c r="D146" s="176" t="s">
        <v>69</v>
      </c>
      <c r="E146" s="187" t="s">
        <v>178</v>
      </c>
      <c r="F146" s="187" t="s">
        <v>218</v>
      </c>
      <c r="G146" s="175"/>
      <c r="H146" s="175"/>
      <c r="I146" s="175"/>
      <c r="J146" s="188">
        <f>BK146</f>
        <v>416307</v>
      </c>
      <c r="K146" s="175"/>
      <c r="L146" s="179"/>
      <c r="M146" s="180"/>
      <c r="N146" s="181"/>
      <c r="O146" s="181"/>
      <c r="P146" s="182">
        <f>SUM(P147:P184)</f>
        <v>846.8449999999998</v>
      </c>
      <c r="Q146" s="181"/>
      <c r="R146" s="182">
        <f>SUM(R147:R184)</f>
        <v>0.036999999999999998</v>
      </c>
      <c r="S146" s="181"/>
      <c r="T146" s="183">
        <f>SUM(T147:T184)</f>
        <v>111.37000000000002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84" t="s">
        <v>78</v>
      </c>
      <c r="AT146" s="185" t="s">
        <v>69</v>
      </c>
      <c r="AU146" s="185" t="s">
        <v>78</v>
      </c>
      <c r="AY146" s="184" t="s">
        <v>123</v>
      </c>
      <c r="BK146" s="186">
        <f>SUM(BK147:BK184)</f>
        <v>416307</v>
      </c>
    </row>
    <row r="147" s="2" customFormat="1" ht="33" customHeight="1">
      <c r="A147" s="29"/>
      <c r="B147" s="30"/>
      <c r="C147" s="189" t="s">
        <v>219</v>
      </c>
      <c r="D147" s="189" t="s">
        <v>126</v>
      </c>
      <c r="E147" s="190" t="s">
        <v>220</v>
      </c>
      <c r="F147" s="191" t="s">
        <v>221</v>
      </c>
      <c r="G147" s="192" t="s">
        <v>139</v>
      </c>
      <c r="H147" s="193">
        <v>100</v>
      </c>
      <c r="I147" s="194">
        <v>65.700000000000003</v>
      </c>
      <c r="J147" s="194">
        <f>ROUND(I147*H147,2)</f>
        <v>6570</v>
      </c>
      <c r="K147" s="191" t="s">
        <v>130</v>
      </c>
      <c r="L147" s="35"/>
      <c r="M147" s="195" t="s">
        <v>17</v>
      </c>
      <c r="N147" s="196" t="s">
        <v>41</v>
      </c>
      <c r="O147" s="197">
        <v>0.105</v>
      </c>
      <c r="P147" s="197">
        <f>O147*H147</f>
        <v>10.5</v>
      </c>
      <c r="Q147" s="197">
        <v>0.00012999999999999999</v>
      </c>
      <c r="R147" s="197">
        <f>Q147*H147</f>
        <v>0.012999999999999999</v>
      </c>
      <c r="S147" s="197">
        <v>0</v>
      </c>
      <c r="T147" s="198">
        <f>S147*H147</f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99" t="s">
        <v>131</v>
      </c>
      <c r="AT147" s="199" t="s">
        <v>126</v>
      </c>
      <c r="AU147" s="199" t="s">
        <v>80</v>
      </c>
      <c r="AY147" s="14" t="s">
        <v>123</v>
      </c>
      <c r="BE147" s="200">
        <f>IF(N147="základní",J147,0)</f>
        <v>6570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4" t="s">
        <v>78</v>
      </c>
      <c r="BK147" s="200">
        <f>ROUND(I147*H147,2)</f>
        <v>6570</v>
      </c>
      <c r="BL147" s="14" t="s">
        <v>131</v>
      </c>
      <c r="BM147" s="199" t="s">
        <v>222</v>
      </c>
    </row>
    <row r="148" s="2" customFormat="1">
      <c r="A148" s="29"/>
      <c r="B148" s="30"/>
      <c r="C148" s="31"/>
      <c r="D148" s="201" t="s">
        <v>133</v>
      </c>
      <c r="E148" s="31"/>
      <c r="F148" s="202" t="s">
        <v>223</v>
      </c>
      <c r="G148" s="31"/>
      <c r="H148" s="31"/>
      <c r="I148" s="31"/>
      <c r="J148" s="31"/>
      <c r="K148" s="31"/>
      <c r="L148" s="35"/>
      <c r="M148" s="203"/>
      <c r="N148" s="204"/>
      <c r="O148" s="74"/>
      <c r="P148" s="74"/>
      <c r="Q148" s="74"/>
      <c r="R148" s="74"/>
      <c r="S148" s="74"/>
      <c r="T148" s="75"/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T148" s="14" t="s">
        <v>133</v>
      </c>
      <c r="AU148" s="14" t="s">
        <v>80</v>
      </c>
    </row>
    <row r="149" s="2" customFormat="1">
      <c r="A149" s="29"/>
      <c r="B149" s="30"/>
      <c r="C149" s="31"/>
      <c r="D149" s="205" t="s">
        <v>135</v>
      </c>
      <c r="E149" s="31"/>
      <c r="F149" s="206" t="s">
        <v>224</v>
      </c>
      <c r="G149" s="31"/>
      <c r="H149" s="31"/>
      <c r="I149" s="31"/>
      <c r="J149" s="31"/>
      <c r="K149" s="31"/>
      <c r="L149" s="35"/>
      <c r="M149" s="203"/>
      <c r="N149" s="204"/>
      <c r="O149" s="74"/>
      <c r="P149" s="74"/>
      <c r="Q149" s="74"/>
      <c r="R149" s="74"/>
      <c r="S149" s="74"/>
      <c r="T149" s="75"/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T149" s="14" t="s">
        <v>135</v>
      </c>
      <c r="AU149" s="14" t="s">
        <v>80</v>
      </c>
    </row>
    <row r="150" s="2" customFormat="1" ht="24.15" customHeight="1">
      <c r="A150" s="29"/>
      <c r="B150" s="30"/>
      <c r="C150" s="189" t="s">
        <v>225</v>
      </c>
      <c r="D150" s="189" t="s">
        <v>126</v>
      </c>
      <c r="E150" s="190" t="s">
        <v>226</v>
      </c>
      <c r="F150" s="191" t="s">
        <v>227</v>
      </c>
      <c r="G150" s="192" t="s">
        <v>228</v>
      </c>
      <c r="H150" s="193">
        <v>600</v>
      </c>
      <c r="I150" s="194">
        <v>8.4000000000000004</v>
      </c>
      <c r="J150" s="194">
        <f>ROUND(I150*H150,2)</f>
        <v>5040</v>
      </c>
      <c r="K150" s="191" t="s">
        <v>130</v>
      </c>
      <c r="L150" s="35"/>
      <c r="M150" s="195" t="s">
        <v>17</v>
      </c>
      <c r="N150" s="196" t="s">
        <v>41</v>
      </c>
      <c r="O150" s="197">
        <v>0</v>
      </c>
      <c r="P150" s="197">
        <f>O150*H150</f>
        <v>0</v>
      </c>
      <c r="Q150" s="197">
        <v>0</v>
      </c>
      <c r="R150" s="197">
        <f>Q150*H150</f>
        <v>0</v>
      </c>
      <c r="S150" s="197">
        <v>0</v>
      </c>
      <c r="T150" s="198">
        <f>S150*H150</f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99" t="s">
        <v>131</v>
      </c>
      <c r="AT150" s="199" t="s">
        <v>126</v>
      </c>
      <c r="AU150" s="199" t="s">
        <v>80</v>
      </c>
      <c r="AY150" s="14" t="s">
        <v>123</v>
      </c>
      <c r="BE150" s="200">
        <f>IF(N150="základní",J150,0)</f>
        <v>5040</v>
      </c>
      <c r="BF150" s="200">
        <f>IF(N150="snížená",J150,0)</f>
        <v>0</v>
      </c>
      <c r="BG150" s="200">
        <f>IF(N150="zákl. přenesená",J150,0)</f>
        <v>0</v>
      </c>
      <c r="BH150" s="200">
        <f>IF(N150="sníž. přenesená",J150,0)</f>
        <v>0</v>
      </c>
      <c r="BI150" s="200">
        <f>IF(N150="nulová",J150,0)</f>
        <v>0</v>
      </c>
      <c r="BJ150" s="14" t="s">
        <v>78</v>
      </c>
      <c r="BK150" s="200">
        <f>ROUND(I150*H150,2)</f>
        <v>5040</v>
      </c>
      <c r="BL150" s="14" t="s">
        <v>131</v>
      </c>
      <c r="BM150" s="199" t="s">
        <v>229</v>
      </c>
    </row>
    <row r="151" s="2" customFormat="1">
      <c r="A151" s="29"/>
      <c r="B151" s="30"/>
      <c r="C151" s="31"/>
      <c r="D151" s="201" t="s">
        <v>133</v>
      </c>
      <c r="E151" s="31"/>
      <c r="F151" s="202" t="s">
        <v>230</v>
      </c>
      <c r="G151" s="31"/>
      <c r="H151" s="31"/>
      <c r="I151" s="31"/>
      <c r="J151" s="31"/>
      <c r="K151" s="31"/>
      <c r="L151" s="35"/>
      <c r="M151" s="203"/>
      <c r="N151" s="204"/>
      <c r="O151" s="74"/>
      <c r="P151" s="74"/>
      <c r="Q151" s="74"/>
      <c r="R151" s="74"/>
      <c r="S151" s="74"/>
      <c r="T151" s="75"/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T151" s="14" t="s">
        <v>133</v>
      </c>
      <c r="AU151" s="14" t="s">
        <v>80</v>
      </c>
    </row>
    <row r="152" s="2" customFormat="1">
      <c r="A152" s="29"/>
      <c r="B152" s="30"/>
      <c r="C152" s="31"/>
      <c r="D152" s="205" t="s">
        <v>135</v>
      </c>
      <c r="E152" s="31"/>
      <c r="F152" s="206" t="s">
        <v>231</v>
      </c>
      <c r="G152" s="31"/>
      <c r="H152" s="31"/>
      <c r="I152" s="31"/>
      <c r="J152" s="31"/>
      <c r="K152" s="31"/>
      <c r="L152" s="35"/>
      <c r="M152" s="203"/>
      <c r="N152" s="204"/>
      <c r="O152" s="74"/>
      <c r="P152" s="74"/>
      <c r="Q152" s="74"/>
      <c r="R152" s="74"/>
      <c r="S152" s="74"/>
      <c r="T152" s="75"/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T152" s="14" t="s">
        <v>135</v>
      </c>
      <c r="AU152" s="14" t="s">
        <v>80</v>
      </c>
    </row>
    <row r="153" s="2" customFormat="1" ht="24.15" customHeight="1">
      <c r="A153" s="29"/>
      <c r="B153" s="30"/>
      <c r="C153" s="189" t="s">
        <v>232</v>
      </c>
      <c r="D153" s="189" t="s">
        <v>126</v>
      </c>
      <c r="E153" s="190" t="s">
        <v>233</v>
      </c>
      <c r="F153" s="191" t="s">
        <v>234</v>
      </c>
      <c r="G153" s="192" t="s">
        <v>228</v>
      </c>
      <c r="H153" s="193">
        <v>600</v>
      </c>
      <c r="I153" s="194">
        <v>289</v>
      </c>
      <c r="J153" s="194">
        <f>ROUND(I153*H153,2)</f>
        <v>173400</v>
      </c>
      <c r="K153" s="191" t="s">
        <v>130</v>
      </c>
      <c r="L153" s="35"/>
      <c r="M153" s="195" t="s">
        <v>17</v>
      </c>
      <c r="N153" s="196" t="s">
        <v>41</v>
      </c>
      <c r="O153" s="197">
        <v>0.58799999999999997</v>
      </c>
      <c r="P153" s="197">
        <f>O153*H153</f>
        <v>352.79999999999995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99" t="s">
        <v>131</v>
      </c>
      <c r="AT153" s="199" t="s">
        <v>126</v>
      </c>
      <c r="AU153" s="199" t="s">
        <v>80</v>
      </c>
      <c r="AY153" s="14" t="s">
        <v>123</v>
      </c>
      <c r="BE153" s="200">
        <f>IF(N153="základní",J153,0)</f>
        <v>173400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4" t="s">
        <v>78</v>
      </c>
      <c r="BK153" s="200">
        <f>ROUND(I153*H153,2)</f>
        <v>173400</v>
      </c>
      <c r="BL153" s="14" t="s">
        <v>131</v>
      </c>
      <c r="BM153" s="199" t="s">
        <v>235</v>
      </c>
    </row>
    <row r="154" s="2" customFormat="1">
      <c r="A154" s="29"/>
      <c r="B154" s="30"/>
      <c r="C154" s="31"/>
      <c r="D154" s="201" t="s">
        <v>133</v>
      </c>
      <c r="E154" s="31"/>
      <c r="F154" s="202" t="s">
        <v>236</v>
      </c>
      <c r="G154" s="31"/>
      <c r="H154" s="31"/>
      <c r="I154" s="31"/>
      <c r="J154" s="31"/>
      <c r="K154" s="31"/>
      <c r="L154" s="35"/>
      <c r="M154" s="203"/>
      <c r="N154" s="204"/>
      <c r="O154" s="74"/>
      <c r="P154" s="74"/>
      <c r="Q154" s="74"/>
      <c r="R154" s="74"/>
      <c r="S154" s="74"/>
      <c r="T154" s="75"/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T154" s="14" t="s">
        <v>133</v>
      </c>
      <c r="AU154" s="14" t="s">
        <v>80</v>
      </c>
    </row>
    <row r="155" s="2" customFormat="1">
      <c r="A155" s="29"/>
      <c r="B155" s="30"/>
      <c r="C155" s="31"/>
      <c r="D155" s="205" t="s">
        <v>135</v>
      </c>
      <c r="E155" s="31"/>
      <c r="F155" s="206" t="s">
        <v>237</v>
      </c>
      <c r="G155" s="31"/>
      <c r="H155" s="31"/>
      <c r="I155" s="31"/>
      <c r="J155" s="31"/>
      <c r="K155" s="31"/>
      <c r="L155" s="35"/>
      <c r="M155" s="203"/>
      <c r="N155" s="204"/>
      <c r="O155" s="74"/>
      <c r="P155" s="74"/>
      <c r="Q155" s="74"/>
      <c r="R155" s="74"/>
      <c r="S155" s="74"/>
      <c r="T155" s="75"/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T155" s="14" t="s">
        <v>135</v>
      </c>
      <c r="AU155" s="14" t="s">
        <v>80</v>
      </c>
    </row>
    <row r="156" s="2" customFormat="1" ht="24.15" customHeight="1">
      <c r="A156" s="29"/>
      <c r="B156" s="30"/>
      <c r="C156" s="189" t="s">
        <v>238</v>
      </c>
      <c r="D156" s="189" t="s">
        <v>126</v>
      </c>
      <c r="E156" s="190" t="s">
        <v>239</v>
      </c>
      <c r="F156" s="191" t="s">
        <v>240</v>
      </c>
      <c r="G156" s="192" t="s">
        <v>139</v>
      </c>
      <c r="H156" s="193">
        <v>600</v>
      </c>
      <c r="I156" s="194">
        <v>145</v>
      </c>
      <c r="J156" s="194">
        <f>ROUND(I156*H156,2)</f>
        <v>87000</v>
      </c>
      <c r="K156" s="191" t="s">
        <v>130</v>
      </c>
      <c r="L156" s="35"/>
      <c r="M156" s="195" t="s">
        <v>17</v>
      </c>
      <c r="N156" s="196" t="s">
        <v>41</v>
      </c>
      <c r="O156" s="197">
        <v>0.308</v>
      </c>
      <c r="P156" s="197">
        <f>O156*H156</f>
        <v>184.80000000000001</v>
      </c>
      <c r="Q156" s="197">
        <v>4.0000000000000003E-05</v>
      </c>
      <c r="R156" s="197">
        <f>Q156*H156</f>
        <v>0.024</v>
      </c>
      <c r="S156" s="197">
        <v>0</v>
      </c>
      <c r="T156" s="198">
        <f>S156*H156</f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99" t="s">
        <v>131</v>
      </c>
      <c r="AT156" s="199" t="s">
        <v>126</v>
      </c>
      <c r="AU156" s="199" t="s">
        <v>80</v>
      </c>
      <c r="AY156" s="14" t="s">
        <v>123</v>
      </c>
      <c r="BE156" s="200">
        <f>IF(N156="základní",J156,0)</f>
        <v>87000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4" t="s">
        <v>78</v>
      </c>
      <c r="BK156" s="200">
        <f>ROUND(I156*H156,2)</f>
        <v>87000</v>
      </c>
      <c r="BL156" s="14" t="s">
        <v>131</v>
      </c>
      <c r="BM156" s="199" t="s">
        <v>241</v>
      </c>
    </row>
    <row r="157" s="2" customFormat="1">
      <c r="A157" s="29"/>
      <c r="B157" s="30"/>
      <c r="C157" s="31"/>
      <c r="D157" s="201" t="s">
        <v>133</v>
      </c>
      <c r="E157" s="31"/>
      <c r="F157" s="202" t="s">
        <v>242</v>
      </c>
      <c r="G157" s="31"/>
      <c r="H157" s="31"/>
      <c r="I157" s="31"/>
      <c r="J157" s="31"/>
      <c r="K157" s="31"/>
      <c r="L157" s="35"/>
      <c r="M157" s="203"/>
      <c r="N157" s="204"/>
      <c r="O157" s="74"/>
      <c r="P157" s="74"/>
      <c r="Q157" s="74"/>
      <c r="R157" s="74"/>
      <c r="S157" s="74"/>
      <c r="T157" s="75"/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T157" s="14" t="s">
        <v>133</v>
      </c>
      <c r="AU157" s="14" t="s">
        <v>80</v>
      </c>
    </row>
    <row r="158" s="2" customFormat="1">
      <c r="A158" s="29"/>
      <c r="B158" s="30"/>
      <c r="C158" s="31"/>
      <c r="D158" s="205" t="s">
        <v>135</v>
      </c>
      <c r="E158" s="31"/>
      <c r="F158" s="206" t="s">
        <v>243</v>
      </c>
      <c r="G158" s="31"/>
      <c r="H158" s="31"/>
      <c r="I158" s="31"/>
      <c r="J158" s="31"/>
      <c r="K158" s="31"/>
      <c r="L158" s="35"/>
      <c r="M158" s="203"/>
      <c r="N158" s="204"/>
      <c r="O158" s="74"/>
      <c r="P158" s="74"/>
      <c r="Q158" s="74"/>
      <c r="R158" s="74"/>
      <c r="S158" s="74"/>
      <c r="T158" s="75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T158" s="14" t="s">
        <v>135</v>
      </c>
      <c r="AU158" s="14" t="s">
        <v>80</v>
      </c>
    </row>
    <row r="159" s="2" customFormat="1" ht="24.15" customHeight="1">
      <c r="A159" s="29"/>
      <c r="B159" s="30"/>
      <c r="C159" s="189" t="s">
        <v>244</v>
      </c>
      <c r="D159" s="189" t="s">
        <v>126</v>
      </c>
      <c r="E159" s="190" t="s">
        <v>245</v>
      </c>
      <c r="F159" s="191" t="s">
        <v>246</v>
      </c>
      <c r="G159" s="192" t="s">
        <v>139</v>
      </c>
      <c r="H159" s="193">
        <v>350</v>
      </c>
      <c r="I159" s="194">
        <v>154</v>
      </c>
      <c r="J159" s="194">
        <f>ROUND(I159*H159,2)</f>
        <v>53900</v>
      </c>
      <c r="K159" s="191" t="s">
        <v>130</v>
      </c>
      <c r="L159" s="35"/>
      <c r="M159" s="195" t="s">
        <v>17</v>
      </c>
      <c r="N159" s="196" t="s">
        <v>41</v>
      </c>
      <c r="O159" s="197">
        <v>0.28399999999999997</v>
      </c>
      <c r="P159" s="197">
        <f>O159*H159</f>
        <v>99.399999999999991</v>
      </c>
      <c r="Q159" s="197">
        <v>0</v>
      </c>
      <c r="R159" s="197">
        <f>Q159*H159</f>
        <v>0</v>
      </c>
      <c r="S159" s="197">
        <v>0.26100000000000001</v>
      </c>
      <c r="T159" s="198">
        <f>S159*H159</f>
        <v>91.350000000000009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99" t="s">
        <v>131</v>
      </c>
      <c r="AT159" s="199" t="s">
        <v>126</v>
      </c>
      <c r="AU159" s="199" t="s">
        <v>80</v>
      </c>
      <c r="AY159" s="14" t="s">
        <v>123</v>
      </c>
      <c r="BE159" s="200">
        <f>IF(N159="základní",J159,0)</f>
        <v>53900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4" t="s">
        <v>78</v>
      </c>
      <c r="BK159" s="200">
        <f>ROUND(I159*H159,2)</f>
        <v>53900</v>
      </c>
      <c r="BL159" s="14" t="s">
        <v>131</v>
      </c>
      <c r="BM159" s="199" t="s">
        <v>247</v>
      </c>
    </row>
    <row r="160" s="2" customFormat="1">
      <c r="A160" s="29"/>
      <c r="B160" s="30"/>
      <c r="C160" s="31"/>
      <c r="D160" s="201" t="s">
        <v>133</v>
      </c>
      <c r="E160" s="31"/>
      <c r="F160" s="202" t="s">
        <v>248</v>
      </c>
      <c r="G160" s="31"/>
      <c r="H160" s="31"/>
      <c r="I160" s="31"/>
      <c r="J160" s="31"/>
      <c r="K160" s="31"/>
      <c r="L160" s="35"/>
      <c r="M160" s="203"/>
      <c r="N160" s="204"/>
      <c r="O160" s="74"/>
      <c r="P160" s="74"/>
      <c r="Q160" s="74"/>
      <c r="R160" s="74"/>
      <c r="S160" s="74"/>
      <c r="T160" s="75"/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T160" s="14" t="s">
        <v>133</v>
      </c>
      <c r="AU160" s="14" t="s">
        <v>80</v>
      </c>
    </row>
    <row r="161" s="2" customFormat="1">
      <c r="A161" s="29"/>
      <c r="B161" s="30"/>
      <c r="C161" s="31"/>
      <c r="D161" s="205" t="s">
        <v>135</v>
      </c>
      <c r="E161" s="31"/>
      <c r="F161" s="206" t="s">
        <v>249</v>
      </c>
      <c r="G161" s="31"/>
      <c r="H161" s="31"/>
      <c r="I161" s="31"/>
      <c r="J161" s="31"/>
      <c r="K161" s="31"/>
      <c r="L161" s="35"/>
      <c r="M161" s="203"/>
      <c r="N161" s="204"/>
      <c r="O161" s="74"/>
      <c r="P161" s="74"/>
      <c r="Q161" s="74"/>
      <c r="R161" s="74"/>
      <c r="S161" s="74"/>
      <c r="T161" s="75"/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T161" s="14" t="s">
        <v>135</v>
      </c>
      <c r="AU161" s="14" t="s">
        <v>80</v>
      </c>
    </row>
    <row r="162" s="2" customFormat="1" ht="24.15" customHeight="1">
      <c r="A162" s="29"/>
      <c r="B162" s="30"/>
      <c r="C162" s="189" t="s">
        <v>7</v>
      </c>
      <c r="D162" s="189" t="s">
        <v>126</v>
      </c>
      <c r="E162" s="190" t="s">
        <v>250</v>
      </c>
      <c r="F162" s="191" t="s">
        <v>251</v>
      </c>
      <c r="G162" s="192" t="s">
        <v>139</v>
      </c>
      <c r="H162" s="193">
        <v>55</v>
      </c>
      <c r="I162" s="194">
        <v>264</v>
      </c>
      <c r="J162" s="194">
        <f>ROUND(I162*H162,2)</f>
        <v>14520</v>
      </c>
      <c r="K162" s="191" t="s">
        <v>130</v>
      </c>
      <c r="L162" s="35"/>
      <c r="M162" s="195" t="s">
        <v>17</v>
      </c>
      <c r="N162" s="196" t="s">
        <v>41</v>
      </c>
      <c r="O162" s="197">
        <v>0.61199999999999999</v>
      </c>
      <c r="P162" s="197">
        <f>O162*H162</f>
        <v>33.659999999999997</v>
      </c>
      <c r="Q162" s="197">
        <v>0</v>
      </c>
      <c r="R162" s="197">
        <f>Q162*H162</f>
        <v>0</v>
      </c>
      <c r="S162" s="197">
        <v>0.062</v>
      </c>
      <c r="T162" s="198">
        <f>S162*H162</f>
        <v>3.4100000000000001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99" t="s">
        <v>131</v>
      </c>
      <c r="AT162" s="199" t="s">
        <v>126</v>
      </c>
      <c r="AU162" s="199" t="s">
        <v>80</v>
      </c>
      <c r="AY162" s="14" t="s">
        <v>123</v>
      </c>
      <c r="BE162" s="200">
        <f>IF(N162="základní",J162,0)</f>
        <v>14520</v>
      </c>
      <c r="BF162" s="200">
        <f>IF(N162="snížená",J162,0)</f>
        <v>0</v>
      </c>
      <c r="BG162" s="200">
        <f>IF(N162="zákl. přenesená",J162,0)</f>
        <v>0</v>
      </c>
      <c r="BH162" s="200">
        <f>IF(N162="sníž. přenesená",J162,0)</f>
        <v>0</v>
      </c>
      <c r="BI162" s="200">
        <f>IF(N162="nulová",J162,0)</f>
        <v>0</v>
      </c>
      <c r="BJ162" s="14" t="s">
        <v>78</v>
      </c>
      <c r="BK162" s="200">
        <f>ROUND(I162*H162,2)</f>
        <v>14520</v>
      </c>
      <c r="BL162" s="14" t="s">
        <v>131</v>
      </c>
      <c r="BM162" s="199" t="s">
        <v>252</v>
      </c>
    </row>
    <row r="163" s="2" customFormat="1">
      <c r="A163" s="29"/>
      <c r="B163" s="30"/>
      <c r="C163" s="31"/>
      <c r="D163" s="201" t="s">
        <v>133</v>
      </c>
      <c r="E163" s="31"/>
      <c r="F163" s="202" t="s">
        <v>253</v>
      </c>
      <c r="G163" s="31"/>
      <c r="H163" s="31"/>
      <c r="I163" s="31"/>
      <c r="J163" s="31"/>
      <c r="K163" s="31"/>
      <c r="L163" s="35"/>
      <c r="M163" s="203"/>
      <c r="N163" s="204"/>
      <c r="O163" s="74"/>
      <c r="P163" s="74"/>
      <c r="Q163" s="74"/>
      <c r="R163" s="74"/>
      <c r="S163" s="74"/>
      <c r="T163" s="75"/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T163" s="14" t="s">
        <v>133</v>
      </c>
      <c r="AU163" s="14" t="s">
        <v>80</v>
      </c>
    </row>
    <row r="164" s="2" customFormat="1">
      <c r="A164" s="29"/>
      <c r="B164" s="30"/>
      <c r="C164" s="31"/>
      <c r="D164" s="205" t="s">
        <v>135</v>
      </c>
      <c r="E164" s="31"/>
      <c r="F164" s="206" t="s">
        <v>254</v>
      </c>
      <c r="G164" s="31"/>
      <c r="H164" s="31"/>
      <c r="I164" s="31"/>
      <c r="J164" s="31"/>
      <c r="K164" s="31"/>
      <c r="L164" s="35"/>
      <c r="M164" s="203"/>
      <c r="N164" s="204"/>
      <c r="O164" s="74"/>
      <c r="P164" s="74"/>
      <c r="Q164" s="74"/>
      <c r="R164" s="74"/>
      <c r="S164" s="74"/>
      <c r="T164" s="75"/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T164" s="14" t="s">
        <v>135</v>
      </c>
      <c r="AU164" s="14" t="s">
        <v>80</v>
      </c>
    </row>
    <row r="165" s="2" customFormat="1" ht="21.75" customHeight="1">
      <c r="A165" s="29"/>
      <c r="B165" s="30"/>
      <c r="C165" s="189" t="s">
        <v>255</v>
      </c>
      <c r="D165" s="189" t="s">
        <v>126</v>
      </c>
      <c r="E165" s="190" t="s">
        <v>256</v>
      </c>
      <c r="F165" s="191" t="s">
        <v>257</v>
      </c>
      <c r="G165" s="192" t="s">
        <v>139</v>
      </c>
      <c r="H165" s="193">
        <v>55</v>
      </c>
      <c r="I165" s="194">
        <v>405</v>
      </c>
      <c r="J165" s="194">
        <f>ROUND(I165*H165,2)</f>
        <v>22275</v>
      </c>
      <c r="K165" s="191" t="s">
        <v>130</v>
      </c>
      <c r="L165" s="35"/>
      <c r="M165" s="195" t="s">
        <v>17</v>
      </c>
      <c r="N165" s="196" t="s">
        <v>41</v>
      </c>
      <c r="O165" s="197">
        <v>0.93899999999999995</v>
      </c>
      <c r="P165" s="197">
        <f>O165*H165</f>
        <v>51.644999999999996</v>
      </c>
      <c r="Q165" s="197">
        <v>0</v>
      </c>
      <c r="R165" s="197">
        <f>Q165*H165</f>
        <v>0</v>
      </c>
      <c r="S165" s="197">
        <v>0.075999999999999998</v>
      </c>
      <c r="T165" s="198">
        <f>S165*H165</f>
        <v>4.1799999999999997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99" t="s">
        <v>131</v>
      </c>
      <c r="AT165" s="199" t="s">
        <v>126</v>
      </c>
      <c r="AU165" s="199" t="s">
        <v>80</v>
      </c>
      <c r="AY165" s="14" t="s">
        <v>123</v>
      </c>
      <c r="BE165" s="200">
        <f>IF(N165="základní",J165,0)</f>
        <v>22275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4" t="s">
        <v>78</v>
      </c>
      <c r="BK165" s="200">
        <f>ROUND(I165*H165,2)</f>
        <v>22275</v>
      </c>
      <c r="BL165" s="14" t="s">
        <v>131</v>
      </c>
      <c r="BM165" s="199" t="s">
        <v>258</v>
      </c>
    </row>
    <row r="166" s="2" customFormat="1">
      <c r="A166" s="29"/>
      <c r="B166" s="30"/>
      <c r="C166" s="31"/>
      <c r="D166" s="201" t="s">
        <v>133</v>
      </c>
      <c r="E166" s="31"/>
      <c r="F166" s="202" t="s">
        <v>259</v>
      </c>
      <c r="G166" s="31"/>
      <c r="H166" s="31"/>
      <c r="I166" s="31"/>
      <c r="J166" s="31"/>
      <c r="K166" s="31"/>
      <c r="L166" s="35"/>
      <c r="M166" s="203"/>
      <c r="N166" s="204"/>
      <c r="O166" s="74"/>
      <c r="P166" s="74"/>
      <c r="Q166" s="74"/>
      <c r="R166" s="74"/>
      <c r="S166" s="74"/>
      <c r="T166" s="75"/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T166" s="14" t="s">
        <v>133</v>
      </c>
      <c r="AU166" s="14" t="s">
        <v>80</v>
      </c>
    </row>
    <row r="167" s="2" customFormat="1">
      <c r="A167" s="29"/>
      <c r="B167" s="30"/>
      <c r="C167" s="31"/>
      <c r="D167" s="205" t="s">
        <v>135</v>
      </c>
      <c r="E167" s="31"/>
      <c r="F167" s="206" t="s">
        <v>260</v>
      </c>
      <c r="G167" s="31"/>
      <c r="H167" s="31"/>
      <c r="I167" s="31"/>
      <c r="J167" s="31"/>
      <c r="K167" s="31"/>
      <c r="L167" s="35"/>
      <c r="M167" s="203"/>
      <c r="N167" s="204"/>
      <c r="O167" s="74"/>
      <c r="P167" s="74"/>
      <c r="Q167" s="74"/>
      <c r="R167" s="74"/>
      <c r="S167" s="74"/>
      <c r="T167" s="75"/>
      <c r="U167" s="29"/>
      <c r="V167" s="29"/>
      <c r="W167" s="29"/>
      <c r="X167" s="29"/>
      <c r="Y167" s="29"/>
      <c r="Z167" s="29"/>
      <c r="AA167" s="29"/>
      <c r="AB167" s="29"/>
      <c r="AC167" s="29"/>
      <c r="AD167" s="29"/>
      <c r="AE167" s="29"/>
      <c r="AT167" s="14" t="s">
        <v>135</v>
      </c>
      <c r="AU167" s="14" t="s">
        <v>80</v>
      </c>
    </row>
    <row r="168" s="2" customFormat="1" ht="24.15" customHeight="1">
      <c r="A168" s="29"/>
      <c r="B168" s="30"/>
      <c r="C168" s="189" t="s">
        <v>261</v>
      </c>
      <c r="D168" s="189" t="s">
        <v>126</v>
      </c>
      <c r="E168" s="190" t="s">
        <v>262</v>
      </c>
      <c r="F168" s="191" t="s">
        <v>263</v>
      </c>
      <c r="G168" s="192" t="s">
        <v>193</v>
      </c>
      <c r="H168" s="193">
        <v>80</v>
      </c>
      <c r="I168" s="194">
        <v>55</v>
      </c>
      <c r="J168" s="194">
        <f>ROUND(I168*H168,2)</f>
        <v>4400</v>
      </c>
      <c r="K168" s="191" t="s">
        <v>17</v>
      </c>
      <c r="L168" s="35"/>
      <c r="M168" s="195" t="s">
        <v>17</v>
      </c>
      <c r="N168" s="196" t="s">
        <v>41</v>
      </c>
      <c r="O168" s="197">
        <v>0</v>
      </c>
      <c r="P168" s="197">
        <f>O168*H168</f>
        <v>0</v>
      </c>
      <c r="Q168" s="197">
        <v>0</v>
      </c>
      <c r="R168" s="197">
        <f>Q168*H168</f>
        <v>0</v>
      </c>
      <c r="S168" s="197">
        <v>0</v>
      </c>
      <c r="T168" s="19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99" t="s">
        <v>131</v>
      </c>
      <c r="AT168" s="199" t="s">
        <v>126</v>
      </c>
      <c r="AU168" s="199" t="s">
        <v>80</v>
      </c>
      <c r="AY168" s="14" t="s">
        <v>123</v>
      </c>
      <c r="BE168" s="200">
        <f>IF(N168="základní",J168,0)</f>
        <v>4400</v>
      </c>
      <c r="BF168" s="200">
        <f>IF(N168="snížená",J168,0)</f>
        <v>0</v>
      </c>
      <c r="BG168" s="200">
        <f>IF(N168="zákl. přenesená",J168,0)</f>
        <v>0</v>
      </c>
      <c r="BH168" s="200">
        <f>IF(N168="sníž. přenesená",J168,0)</f>
        <v>0</v>
      </c>
      <c r="BI168" s="200">
        <f>IF(N168="nulová",J168,0)</f>
        <v>0</v>
      </c>
      <c r="BJ168" s="14" t="s">
        <v>78</v>
      </c>
      <c r="BK168" s="200">
        <f>ROUND(I168*H168,2)</f>
        <v>4400</v>
      </c>
      <c r="BL168" s="14" t="s">
        <v>131</v>
      </c>
      <c r="BM168" s="199" t="s">
        <v>264</v>
      </c>
    </row>
    <row r="169" s="2" customFormat="1">
      <c r="A169" s="29"/>
      <c r="B169" s="30"/>
      <c r="C169" s="31"/>
      <c r="D169" s="201" t="s">
        <v>133</v>
      </c>
      <c r="E169" s="31"/>
      <c r="F169" s="202" t="s">
        <v>263</v>
      </c>
      <c r="G169" s="31"/>
      <c r="H169" s="31"/>
      <c r="I169" s="31"/>
      <c r="J169" s="31"/>
      <c r="K169" s="31"/>
      <c r="L169" s="35"/>
      <c r="M169" s="203"/>
      <c r="N169" s="204"/>
      <c r="O169" s="74"/>
      <c r="P169" s="74"/>
      <c r="Q169" s="74"/>
      <c r="R169" s="74"/>
      <c r="S169" s="74"/>
      <c r="T169" s="75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T169" s="14" t="s">
        <v>133</v>
      </c>
      <c r="AU169" s="14" t="s">
        <v>80</v>
      </c>
    </row>
    <row r="170" s="2" customFormat="1" ht="24.15" customHeight="1">
      <c r="A170" s="29"/>
      <c r="B170" s="30"/>
      <c r="C170" s="189" t="s">
        <v>265</v>
      </c>
      <c r="D170" s="189" t="s">
        <v>126</v>
      </c>
      <c r="E170" s="190" t="s">
        <v>266</v>
      </c>
      <c r="F170" s="191" t="s">
        <v>267</v>
      </c>
      <c r="G170" s="192" t="s">
        <v>129</v>
      </c>
      <c r="H170" s="193">
        <v>40</v>
      </c>
      <c r="I170" s="194">
        <v>91.799999999999997</v>
      </c>
      <c r="J170" s="194">
        <f>ROUND(I170*H170,2)</f>
        <v>3672</v>
      </c>
      <c r="K170" s="191" t="s">
        <v>130</v>
      </c>
      <c r="L170" s="35"/>
      <c r="M170" s="195" t="s">
        <v>17</v>
      </c>
      <c r="N170" s="196" t="s">
        <v>41</v>
      </c>
      <c r="O170" s="197">
        <v>0.213</v>
      </c>
      <c r="P170" s="197">
        <f>O170*H170</f>
        <v>8.5199999999999996</v>
      </c>
      <c r="Q170" s="197">
        <v>0</v>
      </c>
      <c r="R170" s="197">
        <f>Q170*H170</f>
        <v>0</v>
      </c>
      <c r="S170" s="197">
        <v>0.025000000000000001</v>
      </c>
      <c r="T170" s="198">
        <f>S170*H170</f>
        <v>1</v>
      </c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  <c r="AR170" s="199" t="s">
        <v>131</v>
      </c>
      <c r="AT170" s="199" t="s">
        <v>126</v>
      </c>
      <c r="AU170" s="199" t="s">
        <v>80</v>
      </c>
      <c r="AY170" s="14" t="s">
        <v>123</v>
      </c>
      <c r="BE170" s="200">
        <f>IF(N170="základní",J170,0)</f>
        <v>3672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4" t="s">
        <v>78</v>
      </c>
      <c r="BK170" s="200">
        <f>ROUND(I170*H170,2)</f>
        <v>3672</v>
      </c>
      <c r="BL170" s="14" t="s">
        <v>131</v>
      </c>
      <c r="BM170" s="199" t="s">
        <v>268</v>
      </c>
    </row>
    <row r="171" s="2" customFormat="1">
      <c r="A171" s="29"/>
      <c r="B171" s="30"/>
      <c r="C171" s="31"/>
      <c r="D171" s="201" t="s">
        <v>133</v>
      </c>
      <c r="E171" s="31"/>
      <c r="F171" s="202" t="s">
        <v>269</v>
      </c>
      <c r="G171" s="31"/>
      <c r="H171" s="31"/>
      <c r="I171" s="31"/>
      <c r="J171" s="31"/>
      <c r="K171" s="31"/>
      <c r="L171" s="35"/>
      <c r="M171" s="203"/>
      <c r="N171" s="204"/>
      <c r="O171" s="74"/>
      <c r="P171" s="74"/>
      <c r="Q171" s="74"/>
      <c r="R171" s="74"/>
      <c r="S171" s="74"/>
      <c r="T171" s="75"/>
      <c r="U171" s="29"/>
      <c r="V171" s="29"/>
      <c r="W171" s="29"/>
      <c r="X171" s="29"/>
      <c r="Y171" s="29"/>
      <c r="Z171" s="29"/>
      <c r="AA171" s="29"/>
      <c r="AB171" s="29"/>
      <c r="AC171" s="29"/>
      <c r="AD171" s="29"/>
      <c r="AE171" s="29"/>
      <c r="AT171" s="14" t="s">
        <v>133</v>
      </c>
      <c r="AU171" s="14" t="s">
        <v>80</v>
      </c>
    </row>
    <row r="172" s="2" customFormat="1">
      <c r="A172" s="29"/>
      <c r="B172" s="30"/>
      <c r="C172" s="31"/>
      <c r="D172" s="205" t="s">
        <v>135</v>
      </c>
      <c r="E172" s="31"/>
      <c r="F172" s="206" t="s">
        <v>270</v>
      </c>
      <c r="G172" s="31"/>
      <c r="H172" s="31"/>
      <c r="I172" s="31"/>
      <c r="J172" s="31"/>
      <c r="K172" s="31"/>
      <c r="L172" s="35"/>
      <c r="M172" s="203"/>
      <c r="N172" s="204"/>
      <c r="O172" s="74"/>
      <c r="P172" s="74"/>
      <c r="Q172" s="74"/>
      <c r="R172" s="74"/>
      <c r="S172" s="74"/>
      <c r="T172" s="75"/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T172" s="14" t="s">
        <v>135</v>
      </c>
      <c r="AU172" s="14" t="s">
        <v>80</v>
      </c>
    </row>
    <row r="173" s="2" customFormat="1" ht="24.15" customHeight="1">
      <c r="A173" s="29"/>
      <c r="B173" s="30"/>
      <c r="C173" s="189" t="s">
        <v>271</v>
      </c>
      <c r="D173" s="189" t="s">
        <v>126</v>
      </c>
      <c r="E173" s="190" t="s">
        <v>272</v>
      </c>
      <c r="F173" s="191" t="s">
        <v>273</v>
      </c>
      <c r="G173" s="192" t="s">
        <v>129</v>
      </c>
      <c r="H173" s="193">
        <v>40</v>
      </c>
      <c r="I173" s="194">
        <v>164</v>
      </c>
      <c r="J173" s="194">
        <f>ROUND(I173*H173,2)</f>
        <v>6560</v>
      </c>
      <c r="K173" s="191" t="s">
        <v>130</v>
      </c>
      <c r="L173" s="35"/>
      <c r="M173" s="195" t="s">
        <v>17</v>
      </c>
      <c r="N173" s="196" t="s">
        <v>41</v>
      </c>
      <c r="O173" s="197">
        <v>0.38100000000000001</v>
      </c>
      <c r="P173" s="197">
        <f>O173*H173</f>
        <v>15.24</v>
      </c>
      <c r="Q173" s="197">
        <v>0</v>
      </c>
      <c r="R173" s="197">
        <f>Q173*H173</f>
        <v>0</v>
      </c>
      <c r="S173" s="197">
        <v>0.053999999999999999</v>
      </c>
      <c r="T173" s="198">
        <f>S173*H173</f>
        <v>2.1600000000000001</v>
      </c>
      <c r="U173" s="29"/>
      <c r="V173" s="29"/>
      <c r="W173" s="29"/>
      <c r="X173" s="29"/>
      <c r="Y173" s="29"/>
      <c r="Z173" s="29"/>
      <c r="AA173" s="29"/>
      <c r="AB173" s="29"/>
      <c r="AC173" s="29"/>
      <c r="AD173" s="29"/>
      <c r="AE173" s="29"/>
      <c r="AR173" s="199" t="s">
        <v>131</v>
      </c>
      <c r="AT173" s="199" t="s">
        <v>126</v>
      </c>
      <c r="AU173" s="199" t="s">
        <v>80</v>
      </c>
      <c r="AY173" s="14" t="s">
        <v>123</v>
      </c>
      <c r="BE173" s="200">
        <f>IF(N173="základní",J173,0)</f>
        <v>6560</v>
      </c>
      <c r="BF173" s="200">
        <f>IF(N173="snížená",J173,0)</f>
        <v>0</v>
      </c>
      <c r="BG173" s="200">
        <f>IF(N173="zákl. přenesená",J173,0)</f>
        <v>0</v>
      </c>
      <c r="BH173" s="200">
        <f>IF(N173="sníž. přenesená",J173,0)</f>
        <v>0</v>
      </c>
      <c r="BI173" s="200">
        <f>IF(N173="nulová",J173,0)</f>
        <v>0</v>
      </c>
      <c r="BJ173" s="14" t="s">
        <v>78</v>
      </c>
      <c r="BK173" s="200">
        <f>ROUND(I173*H173,2)</f>
        <v>6560</v>
      </c>
      <c r="BL173" s="14" t="s">
        <v>131</v>
      </c>
      <c r="BM173" s="199" t="s">
        <v>274</v>
      </c>
    </row>
    <row r="174" s="2" customFormat="1">
      <c r="A174" s="29"/>
      <c r="B174" s="30"/>
      <c r="C174" s="31"/>
      <c r="D174" s="201" t="s">
        <v>133</v>
      </c>
      <c r="E174" s="31"/>
      <c r="F174" s="202" t="s">
        <v>275</v>
      </c>
      <c r="G174" s="31"/>
      <c r="H174" s="31"/>
      <c r="I174" s="31"/>
      <c r="J174" s="31"/>
      <c r="K174" s="31"/>
      <c r="L174" s="35"/>
      <c r="M174" s="203"/>
      <c r="N174" s="204"/>
      <c r="O174" s="74"/>
      <c r="P174" s="74"/>
      <c r="Q174" s="74"/>
      <c r="R174" s="74"/>
      <c r="S174" s="74"/>
      <c r="T174" s="75"/>
      <c r="U174" s="29"/>
      <c r="V174" s="29"/>
      <c r="W174" s="29"/>
      <c r="X174" s="29"/>
      <c r="Y174" s="29"/>
      <c r="Z174" s="29"/>
      <c r="AA174" s="29"/>
      <c r="AB174" s="29"/>
      <c r="AC174" s="29"/>
      <c r="AD174" s="29"/>
      <c r="AE174" s="29"/>
      <c r="AT174" s="14" t="s">
        <v>133</v>
      </c>
      <c r="AU174" s="14" t="s">
        <v>80</v>
      </c>
    </row>
    <row r="175" s="2" customFormat="1">
      <c r="A175" s="29"/>
      <c r="B175" s="30"/>
      <c r="C175" s="31"/>
      <c r="D175" s="205" t="s">
        <v>135</v>
      </c>
      <c r="E175" s="31"/>
      <c r="F175" s="206" t="s">
        <v>276</v>
      </c>
      <c r="G175" s="31"/>
      <c r="H175" s="31"/>
      <c r="I175" s="31"/>
      <c r="J175" s="31"/>
      <c r="K175" s="31"/>
      <c r="L175" s="35"/>
      <c r="M175" s="203"/>
      <c r="N175" s="204"/>
      <c r="O175" s="74"/>
      <c r="P175" s="74"/>
      <c r="Q175" s="74"/>
      <c r="R175" s="74"/>
      <c r="S175" s="74"/>
      <c r="T175" s="75"/>
      <c r="U175" s="29"/>
      <c r="V175" s="29"/>
      <c r="W175" s="29"/>
      <c r="X175" s="29"/>
      <c r="Y175" s="29"/>
      <c r="Z175" s="29"/>
      <c r="AA175" s="29"/>
      <c r="AB175" s="29"/>
      <c r="AC175" s="29"/>
      <c r="AD175" s="29"/>
      <c r="AE175" s="29"/>
      <c r="AT175" s="14" t="s">
        <v>135</v>
      </c>
      <c r="AU175" s="14" t="s">
        <v>80</v>
      </c>
    </row>
    <row r="176" s="2" customFormat="1" ht="24.15" customHeight="1">
      <c r="A176" s="29"/>
      <c r="B176" s="30"/>
      <c r="C176" s="189" t="s">
        <v>277</v>
      </c>
      <c r="D176" s="189" t="s">
        <v>126</v>
      </c>
      <c r="E176" s="190" t="s">
        <v>278</v>
      </c>
      <c r="F176" s="191" t="s">
        <v>279</v>
      </c>
      <c r="G176" s="192" t="s">
        <v>139</v>
      </c>
      <c r="H176" s="193">
        <v>20</v>
      </c>
      <c r="I176" s="194">
        <v>185</v>
      </c>
      <c r="J176" s="194">
        <f>ROUND(I176*H176,2)</f>
        <v>3700</v>
      </c>
      <c r="K176" s="191" t="s">
        <v>130</v>
      </c>
      <c r="L176" s="35"/>
      <c r="M176" s="195" t="s">
        <v>17</v>
      </c>
      <c r="N176" s="196" t="s">
        <v>41</v>
      </c>
      <c r="O176" s="197">
        <v>0.42999999999999999</v>
      </c>
      <c r="P176" s="197">
        <f>O176*H176</f>
        <v>8.5999999999999996</v>
      </c>
      <c r="Q176" s="197">
        <v>0</v>
      </c>
      <c r="R176" s="197">
        <f>Q176*H176</f>
        <v>0</v>
      </c>
      <c r="S176" s="197">
        <v>0.27000000000000002</v>
      </c>
      <c r="T176" s="198">
        <f>S176*H176</f>
        <v>5.4000000000000004</v>
      </c>
      <c r="U176" s="29"/>
      <c r="V176" s="29"/>
      <c r="W176" s="29"/>
      <c r="X176" s="29"/>
      <c r="Y176" s="29"/>
      <c r="Z176" s="29"/>
      <c r="AA176" s="29"/>
      <c r="AB176" s="29"/>
      <c r="AC176" s="29"/>
      <c r="AD176" s="29"/>
      <c r="AE176" s="29"/>
      <c r="AR176" s="199" t="s">
        <v>131</v>
      </c>
      <c r="AT176" s="199" t="s">
        <v>126</v>
      </c>
      <c r="AU176" s="199" t="s">
        <v>80</v>
      </c>
      <c r="AY176" s="14" t="s">
        <v>123</v>
      </c>
      <c r="BE176" s="200">
        <f>IF(N176="základní",J176,0)</f>
        <v>3700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4" t="s">
        <v>78</v>
      </c>
      <c r="BK176" s="200">
        <f>ROUND(I176*H176,2)</f>
        <v>3700</v>
      </c>
      <c r="BL176" s="14" t="s">
        <v>131</v>
      </c>
      <c r="BM176" s="199" t="s">
        <v>280</v>
      </c>
    </row>
    <row r="177" s="2" customFormat="1">
      <c r="A177" s="29"/>
      <c r="B177" s="30"/>
      <c r="C177" s="31"/>
      <c r="D177" s="201" t="s">
        <v>133</v>
      </c>
      <c r="E177" s="31"/>
      <c r="F177" s="202" t="s">
        <v>281</v>
      </c>
      <c r="G177" s="31"/>
      <c r="H177" s="31"/>
      <c r="I177" s="31"/>
      <c r="J177" s="31"/>
      <c r="K177" s="31"/>
      <c r="L177" s="35"/>
      <c r="M177" s="203"/>
      <c r="N177" s="204"/>
      <c r="O177" s="74"/>
      <c r="P177" s="74"/>
      <c r="Q177" s="74"/>
      <c r="R177" s="74"/>
      <c r="S177" s="74"/>
      <c r="T177" s="75"/>
      <c r="U177" s="29"/>
      <c r="V177" s="29"/>
      <c r="W177" s="29"/>
      <c r="X177" s="29"/>
      <c r="Y177" s="29"/>
      <c r="Z177" s="29"/>
      <c r="AA177" s="29"/>
      <c r="AB177" s="29"/>
      <c r="AC177" s="29"/>
      <c r="AD177" s="29"/>
      <c r="AE177" s="29"/>
      <c r="AT177" s="14" t="s">
        <v>133</v>
      </c>
      <c r="AU177" s="14" t="s">
        <v>80</v>
      </c>
    </row>
    <row r="178" s="2" customFormat="1">
      <c r="A178" s="29"/>
      <c r="B178" s="30"/>
      <c r="C178" s="31"/>
      <c r="D178" s="205" t="s">
        <v>135</v>
      </c>
      <c r="E178" s="31"/>
      <c r="F178" s="206" t="s">
        <v>282</v>
      </c>
      <c r="G178" s="31"/>
      <c r="H178" s="31"/>
      <c r="I178" s="31"/>
      <c r="J178" s="31"/>
      <c r="K178" s="31"/>
      <c r="L178" s="35"/>
      <c r="M178" s="203"/>
      <c r="N178" s="204"/>
      <c r="O178" s="74"/>
      <c r="P178" s="74"/>
      <c r="Q178" s="74"/>
      <c r="R178" s="74"/>
      <c r="S178" s="74"/>
      <c r="T178" s="75"/>
      <c r="U178" s="29"/>
      <c r="V178" s="29"/>
      <c r="W178" s="29"/>
      <c r="X178" s="29"/>
      <c r="Y178" s="29"/>
      <c r="Z178" s="29"/>
      <c r="AA178" s="29"/>
      <c r="AB178" s="29"/>
      <c r="AC178" s="29"/>
      <c r="AD178" s="29"/>
      <c r="AE178" s="29"/>
      <c r="AT178" s="14" t="s">
        <v>135</v>
      </c>
      <c r="AU178" s="14" t="s">
        <v>80</v>
      </c>
    </row>
    <row r="179" s="2" customFormat="1" ht="24.15" customHeight="1">
      <c r="A179" s="29"/>
      <c r="B179" s="30"/>
      <c r="C179" s="189" t="s">
        <v>283</v>
      </c>
      <c r="D179" s="189" t="s">
        <v>126</v>
      </c>
      <c r="E179" s="190" t="s">
        <v>284</v>
      </c>
      <c r="F179" s="191" t="s">
        <v>285</v>
      </c>
      <c r="G179" s="192" t="s">
        <v>129</v>
      </c>
      <c r="H179" s="193">
        <v>20</v>
      </c>
      <c r="I179" s="194">
        <v>361</v>
      </c>
      <c r="J179" s="194">
        <f>ROUND(I179*H179,2)</f>
        <v>7220</v>
      </c>
      <c r="K179" s="191" t="s">
        <v>130</v>
      </c>
      <c r="L179" s="35"/>
      <c r="M179" s="195" t="s">
        <v>17</v>
      </c>
      <c r="N179" s="196" t="s">
        <v>41</v>
      </c>
      <c r="O179" s="197">
        <v>0.83699999999999997</v>
      </c>
      <c r="P179" s="197">
        <f>O179*H179</f>
        <v>16.739999999999998</v>
      </c>
      <c r="Q179" s="197">
        <v>0</v>
      </c>
      <c r="R179" s="197">
        <f>Q179*H179</f>
        <v>0</v>
      </c>
      <c r="S179" s="197">
        <v>0.032000000000000001</v>
      </c>
      <c r="T179" s="198">
        <f>S179*H179</f>
        <v>0.64000000000000001</v>
      </c>
      <c r="U179" s="29"/>
      <c r="V179" s="29"/>
      <c r="W179" s="29"/>
      <c r="X179" s="29"/>
      <c r="Y179" s="29"/>
      <c r="Z179" s="29"/>
      <c r="AA179" s="29"/>
      <c r="AB179" s="29"/>
      <c r="AC179" s="29"/>
      <c r="AD179" s="29"/>
      <c r="AE179" s="29"/>
      <c r="AR179" s="199" t="s">
        <v>131</v>
      </c>
      <c r="AT179" s="199" t="s">
        <v>126</v>
      </c>
      <c r="AU179" s="199" t="s">
        <v>80</v>
      </c>
      <c r="AY179" s="14" t="s">
        <v>123</v>
      </c>
      <c r="BE179" s="200">
        <f>IF(N179="základní",J179,0)</f>
        <v>7220</v>
      </c>
      <c r="BF179" s="200">
        <f>IF(N179="snížená",J179,0)</f>
        <v>0</v>
      </c>
      <c r="BG179" s="200">
        <f>IF(N179="zákl. přenesená",J179,0)</f>
        <v>0</v>
      </c>
      <c r="BH179" s="200">
        <f>IF(N179="sníž. přenesená",J179,0)</f>
        <v>0</v>
      </c>
      <c r="BI179" s="200">
        <f>IF(N179="nulová",J179,0)</f>
        <v>0</v>
      </c>
      <c r="BJ179" s="14" t="s">
        <v>78</v>
      </c>
      <c r="BK179" s="200">
        <f>ROUND(I179*H179,2)</f>
        <v>7220</v>
      </c>
      <c r="BL179" s="14" t="s">
        <v>131</v>
      </c>
      <c r="BM179" s="199" t="s">
        <v>286</v>
      </c>
    </row>
    <row r="180" s="2" customFormat="1">
      <c r="A180" s="29"/>
      <c r="B180" s="30"/>
      <c r="C180" s="31"/>
      <c r="D180" s="201" t="s">
        <v>133</v>
      </c>
      <c r="E180" s="31"/>
      <c r="F180" s="202" t="s">
        <v>287</v>
      </c>
      <c r="G180" s="31"/>
      <c r="H180" s="31"/>
      <c r="I180" s="31"/>
      <c r="J180" s="31"/>
      <c r="K180" s="31"/>
      <c r="L180" s="35"/>
      <c r="M180" s="203"/>
      <c r="N180" s="204"/>
      <c r="O180" s="74"/>
      <c r="P180" s="74"/>
      <c r="Q180" s="74"/>
      <c r="R180" s="74"/>
      <c r="S180" s="74"/>
      <c r="T180" s="75"/>
      <c r="U180" s="29"/>
      <c r="V180" s="29"/>
      <c r="W180" s="29"/>
      <c r="X180" s="29"/>
      <c r="Y180" s="29"/>
      <c r="Z180" s="29"/>
      <c r="AA180" s="29"/>
      <c r="AB180" s="29"/>
      <c r="AC180" s="29"/>
      <c r="AD180" s="29"/>
      <c r="AE180" s="29"/>
      <c r="AT180" s="14" t="s">
        <v>133</v>
      </c>
      <c r="AU180" s="14" t="s">
        <v>80</v>
      </c>
    </row>
    <row r="181" s="2" customFormat="1">
      <c r="A181" s="29"/>
      <c r="B181" s="30"/>
      <c r="C181" s="31"/>
      <c r="D181" s="205" t="s">
        <v>135</v>
      </c>
      <c r="E181" s="31"/>
      <c r="F181" s="206" t="s">
        <v>288</v>
      </c>
      <c r="G181" s="31"/>
      <c r="H181" s="31"/>
      <c r="I181" s="31"/>
      <c r="J181" s="31"/>
      <c r="K181" s="31"/>
      <c r="L181" s="35"/>
      <c r="M181" s="203"/>
      <c r="N181" s="204"/>
      <c r="O181" s="74"/>
      <c r="P181" s="74"/>
      <c r="Q181" s="74"/>
      <c r="R181" s="74"/>
      <c r="S181" s="74"/>
      <c r="T181" s="75"/>
      <c r="U181" s="29"/>
      <c r="V181" s="29"/>
      <c r="W181" s="29"/>
      <c r="X181" s="29"/>
      <c r="Y181" s="29"/>
      <c r="Z181" s="29"/>
      <c r="AA181" s="29"/>
      <c r="AB181" s="29"/>
      <c r="AC181" s="29"/>
      <c r="AD181" s="29"/>
      <c r="AE181" s="29"/>
      <c r="AT181" s="14" t="s">
        <v>135</v>
      </c>
      <c r="AU181" s="14" t="s">
        <v>80</v>
      </c>
    </row>
    <row r="182" s="2" customFormat="1" ht="24.15" customHeight="1">
      <c r="A182" s="29"/>
      <c r="B182" s="30"/>
      <c r="C182" s="189" t="s">
        <v>289</v>
      </c>
      <c r="D182" s="189" t="s">
        <v>126</v>
      </c>
      <c r="E182" s="190" t="s">
        <v>290</v>
      </c>
      <c r="F182" s="191" t="s">
        <v>291</v>
      </c>
      <c r="G182" s="192" t="s">
        <v>193</v>
      </c>
      <c r="H182" s="193">
        <v>170</v>
      </c>
      <c r="I182" s="194">
        <v>165</v>
      </c>
      <c r="J182" s="194">
        <f>ROUND(I182*H182,2)</f>
        <v>28050</v>
      </c>
      <c r="K182" s="191" t="s">
        <v>130</v>
      </c>
      <c r="L182" s="35"/>
      <c r="M182" s="195" t="s">
        <v>17</v>
      </c>
      <c r="N182" s="196" t="s">
        <v>41</v>
      </c>
      <c r="O182" s="197">
        <v>0.38200000000000001</v>
      </c>
      <c r="P182" s="197">
        <f>O182*H182</f>
        <v>64.939999999999998</v>
      </c>
      <c r="Q182" s="197">
        <v>0</v>
      </c>
      <c r="R182" s="197">
        <f>Q182*H182</f>
        <v>0</v>
      </c>
      <c r="S182" s="197">
        <v>0.019</v>
      </c>
      <c r="T182" s="198">
        <f>S182*H182</f>
        <v>3.23</v>
      </c>
      <c r="U182" s="29"/>
      <c r="V182" s="29"/>
      <c r="W182" s="29"/>
      <c r="X182" s="29"/>
      <c r="Y182" s="29"/>
      <c r="Z182" s="29"/>
      <c r="AA182" s="29"/>
      <c r="AB182" s="29"/>
      <c r="AC182" s="29"/>
      <c r="AD182" s="29"/>
      <c r="AE182" s="29"/>
      <c r="AR182" s="199" t="s">
        <v>131</v>
      </c>
      <c r="AT182" s="199" t="s">
        <v>126</v>
      </c>
      <c r="AU182" s="199" t="s">
        <v>80</v>
      </c>
      <c r="AY182" s="14" t="s">
        <v>123</v>
      </c>
      <c r="BE182" s="200">
        <f>IF(N182="základní",J182,0)</f>
        <v>28050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4" t="s">
        <v>78</v>
      </c>
      <c r="BK182" s="200">
        <f>ROUND(I182*H182,2)</f>
        <v>28050</v>
      </c>
      <c r="BL182" s="14" t="s">
        <v>131</v>
      </c>
      <c r="BM182" s="199" t="s">
        <v>292</v>
      </c>
    </row>
    <row r="183" s="2" customFormat="1">
      <c r="A183" s="29"/>
      <c r="B183" s="30"/>
      <c r="C183" s="31"/>
      <c r="D183" s="201" t="s">
        <v>133</v>
      </c>
      <c r="E183" s="31"/>
      <c r="F183" s="202" t="s">
        <v>293</v>
      </c>
      <c r="G183" s="31"/>
      <c r="H183" s="31"/>
      <c r="I183" s="31"/>
      <c r="J183" s="31"/>
      <c r="K183" s="31"/>
      <c r="L183" s="35"/>
      <c r="M183" s="203"/>
      <c r="N183" s="204"/>
      <c r="O183" s="74"/>
      <c r="P183" s="74"/>
      <c r="Q183" s="74"/>
      <c r="R183" s="74"/>
      <c r="S183" s="74"/>
      <c r="T183" s="75"/>
      <c r="U183" s="29"/>
      <c r="V183" s="29"/>
      <c r="W183" s="29"/>
      <c r="X183" s="29"/>
      <c r="Y183" s="29"/>
      <c r="Z183" s="29"/>
      <c r="AA183" s="29"/>
      <c r="AB183" s="29"/>
      <c r="AC183" s="29"/>
      <c r="AD183" s="29"/>
      <c r="AE183" s="29"/>
      <c r="AT183" s="14" t="s">
        <v>133</v>
      </c>
      <c r="AU183" s="14" t="s">
        <v>80</v>
      </c>
    </row>
    <row r="184" s="2" customFormat="1">
      <c r="A184" s="29"/>
      <c r="B184" s="30"/>
      <c r="C184" s="31"/>
      <c r="D184" s="205" t="s">
        <v>135</v>
      </c>
      <c r="E184" s="31"/>
      <c r="F184" s="206" t="s">
        <v>294</v>
      </c>
      <c r="G184" s="31"/>
      <c r="H184" s="31"/>
      <c r="I184" s="31"/>
      <c r="J184" s="31"/>
      <c r="K184" s="31"/>
      <c r="L184" s="35"/>
      <c r="M184" s="203"/>
      <c r="N184" s="204"/>
      <c r="O184" s="74"/>
      <c r="P184" s="74"/>
      <c r="Q184" s="74"/>
      <c r="R184" s="74"/>
      <c r="S184" s="74"/>
      <c r="T184" s="75"/>
      <c r="U184" s="29"/>
      <c r="V184" s="29"/>
      <c r="W184" s="29"/>
      <c r="X184" s="29"/>
      <c r="Y184" s="29"/>
      <c r="Z184" s="29"/>
      <c r="AA184" s="29"/>
      <c r="AB184" s="29"/>
      <c r="AC184" s="29"/>
      <c r="AD184" s="29"/>
      <c r="AE184" s="29"/>
      <c r="AT184" s="14" t="s">
        <v>135</v>
      </c>
      <c r="AU184" s="14" t="s">
        <v>80</v>
      </c>
    </row>
    <row r="185" s="12" customFormat="1" ht="22.8" customHeight="1">
      <c r="A185" s="12"/>
      <c r="B185" s="174"/>
      <c r="C185" s="175"/>
      <c r="D185" s="176" t="s">
        <v>69</v>
      </c>
      <c r="E185" s="187" t="s">
        <v>295</v>
      </c>
      <c r="F185" s="187" t="s">
        <v>296</v>
      </c>
      <c r="G185" s="175"/>
      <c r="H185" s="175"/>
      <c r="I185" s="175"/>
      <c r="J185" s="188">
        <f>BK185</f>
        <v>286494</v>
      </c>
      <c r="K185" s="175"/>
      <c r="L185" s="179"/>
      <c r="M185" s="180"/>
      <c r="N185" s="181"/>
      <c r="O185" s="181"/>
      <c r="P185" s="182">
        <f>SUM(P186:P196)</f>
        <v>241.85499999999999</v>
      </c>
      <c r="Q185" s="181"/>
      <c r="R185" s="182">
        <f>SUM(R186:R196)</f>
        <v>0</v>
      </c>
      <c r="S185" s="181"/>
      <c r="T185" s="183">
        <f>SUM(T186:T196)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184" t="s">
        <v>78</v>
      </c>
      <c r="AT185" s="185" t="s">
        <v>69</v>
      </c>
      <c r="AU185" s="185" t="s">
        <v>78</v>
      </c>
      <c r="AY185" s="184" t="s">
        <v>123</v>
      </c>
      <c r="BK185" s="186">
        <f>SUM(BK186:BK196)</f>
        <v>286494</v>
      </c>
    </row>
    <row r="186" s="2" customFormat="1" ht="24.15" customHeight="1">
      <c r="A186" s="29"/>
      <c r="B186" s="30"/>
      <c r="C186" s="189" t="s">
        <v>297</v>
      </c>
      <c r="D186" s="189" t="s">
        <v>126</v>
      </c>
      <c r="E186" s="190" t="s">
        <v>298</v>
      </c>
      <c r="F186" s="191" t="s">
        <v>299</v>
      </c>
      <c r="G186" s="192" t="s">
        <v>300</v>
      </c>
      <c r="H186" s="193">
        <v>95</v>
      </c>
      <c r="I186" s="194">
        <v>998</v>
      </c>
      <c r="J186" s="194">
        <f>ROUND(I186*H186,2)</f>
        <v>94810</v>
      </c>
      <c r="K186" s="191" t="s">
        <v>130</v>
      </c>
      <c r="L186" s="35"/>
      <c r="M186" s="195" t="s">
        <v>17</v>
      </c>
      <c r="N186" s="196" t="s">
        <v>41</v>
      </c>
      <c r="O186" s="197">
        <v>2.4199999999999999</v>
      </c>
      <c r="P186" s="197">
        <f>O186*H186</f>
        <v>229.90000000000001</v>
      </c>
      <c r="Q186" s="197">
        <v>0</v>
      </c>
      <c r="R186" s="197">
        <f>Q186*H186</f>
        <v>0</v>
      </c>
      <c r="S186" s="197">
        <v>0</v>
      </c>
      <c r="T186" s="198">
        <f>S186*H186</f>
        <v>0</v>
      </c>
      <c r="U186" s="29"/>
      <c r="V186" s="29"/>
      <c r="W186" s="29"/>
      <c r="X186" s="29"/>
      <c r="Y186" s="29"/>
      <c r="Z186" s="29"/>
      <c r="AA186" s="29"/>
      <c r="AB186" s="29"/>
      <c r="AC186" s="29"/>
      <c r="AD186" s="29"/>
      <c r="AE186" s="29"/>
      <c r="AR186" s="199" t="s">
        <v>131</v>
      </c>
      <c r="AT186" s="199" t="s">
        <v>126</v>
      </c>
      <c r="AU186" s="199" t="s">
        <v>80</v>
      </c>
      <c r="AY186" s="14" t="s">
        <v>123</v>
      </c>
      <c r="BE186" s="200">
        <f>IF(N186="základní",J186,0)</f>
        <v>94810</v>
      </c>
      <c r="BF186" s="200">
        <f>IF(N186="snížená",J186,0)</f>
        <v>0</v>
      </c>
      <c r="BG186" s="200">
        <f>IF(N186="zákl. přenesená",J186,0)</f>
        <v>0</v>
      </c>
      <c r="BH186" s="200">
        <f>IF(N186="sníž. přenesená",J186,0)</f>
        <v>0</v>
      </c>
      <c r="BI186" s="200">
        <f>IF(N186="nulová",J186,0)</f>
        <v>0</v>
      </c>
      <c r="BJ186" s="14" t="s">
        <v>78</v>
      </c>
      <c r="BK186" s="200">
        <f>ROUND(I186*H186,2)</f>
        <v>94810</v>
      </c>
      <c r="BL186" s="14" t="s">
        <v>131</v>
      </c>
      <c r="BM186" s="199" t="s">
        <v>301</v>
      </c>
    </row>
    <row r="187" s="2" customFormat="1">
      <c r="A187" s="29"/>
      <c r="B187" s="30"/>
      <c r="C187" s="31"/>
      <c r="D187" s="201" t="s">
        <v>133</v>
      </c>
      <c r="E187" s="31"/>
      <c r="F187" s="202" t="s">
        <v>302</v>
      </c>
      <c r="G187" s="31"/>
      <c r="H187" s="31"/>
      <c r="I187" s="31"/>
      <c r="J187" s="31"/>
      <c r="K187" s="31"/>
      <c r="L187" s="35"/>
      <c r="M187" s="203"/>
      <c r="N187" s="204"/>
      <c r="O187" s="74"/>
      <c r="P187" s="74"/>
      <c r="Q187" s="74"/>
      <c r="R187" s="74"/>
      <c r="S187" s="74"/>
      <c r="T187" s="75"/>
      <c r="U187" s="29"/>
      <c r="V187" s="29"/>
      <c r="W187" s="29"/>
      <c r="X187" s="29"/>
      <c r="Y187" s="29"/>
      <c r="Z187" s="29"/>
      <c r="AA187" s="29"/>
      <c r="AB187" s="29"/>
      <c r="AC187" s="29"/>
      <c r="AD187" s="29"/>
      <c r="AE187" s="29"/>
      <c r="AT187" s="14" t="s">
        <v>133</v>
      </c>
      <c r="AU187" s="14" t="s">
        <v>80</v>
      </c>
    </row>
    <row r="188" s="2" customFormat="1">
      <c r="A188" s="29"/>
      <c r="B188" s="30"/>
      <c r="C188" s="31"/>
      <c r="D188" s="205" t="s">
        <v>135</v>
      </c>
      <c r="E188" s="31"/>
      <c r="F188" s="206" t="s">
        <v>303</v>
      </c>
      <c r="G188" s="31"/>
      <c r="H188" s="31"/>
      <c r="I188" s="31"/>
      <c r="J188" s="31"/>
      <c r="K188" s="31"/>
      <c r="L188" s="35"/>
      <c r="M188" s="203"/>
      <c r="N188" s="204"/>
      <c r="O188" s="74"/>
      <c r="P188" s="74"/>
      <c r="Q188" s="74"/>
      <c r="R188" s="74"/>
      <c r="S188" s="74"/>
      <c r="T188" s="75"/>
      <c r="U188" s="29"/>
      <c r="V188" s="29"/>
      <c r="W188" s="29"/>
      <c r="X188" s="29"/>
      <c r="Y188" s="29"/>
      <c r="Z188" s="29"/>
      <c r="AA188" s="29"/>
      <c r="AB188" s="29"/>
      <c r="AC188" s="29"/>
      <c r="AD188" s="29"/>
      <c r="AE188" s="29"/>
      <c r="AT188" s="14" t="s">
        <v>135</v>
      </c>
      <c r="AU188" s="14" t="s">
        <v>80</v>
      </c>
    </row>
    <row r="189" s="2" customFormat="1" ht="24.15" customHeight="1">
      <c r="A189" s="29"/>
      <c r="B189" s="30"/>
      <c r="C189" s="189" t="s">
        <v>304</v>
      </c>
      <c r="D189" s="189" t="s">
        <v>126</v>
      </c>
      <c r="E189" s="190" t="s">
        <v>305</v>
      </c>
      <c r="F189" s="191" t="s">
        <v>306</v>
      </c>
      <c r="G189" s="192" t="s">
        <v>300</v>
      </c>
      <c r="H189" s="193">
        <v>80</v>
      </c>
      <c r="I189" s="194">
        <v>13.300000000000001</v>
      </c>
      <c r="J189" s="194">
        <f>ROUND(I189*H189,2)</f>
        <v>1064</v>
      </c>
      <c r="K189" s="191" t="s">
        <v>130</v>
      </c>
      <c r="L189" s="35"/>
      <c r="M189" s="195" t="s">
        <v>17</v>
      </c>
      <c r="N189" s="196" t="s">
        <v>41</v>
      </c>
      <c r="O189" s="197">
        <v>0.0060000000000000001</v>
      </c>
      <c r="P189" s="197">
        <f>O189*H189</f>
        <v>0.47999999999999998</v>
      </c>
      <c r="Q189" s="197">
        <v>0</v>
      </c>
      <c r="R189" s="197">
        <f>Q189*H189</f>
        <v>0</v>
      </c>
      <c r="S189" s="197">
        <v>0</v>
      </c>
      <c r="T189" s="198">
        <f>S189*H189</f>
        <v>0</v>
      </c>
      <c r="U189" s="29"/>
      <c r="V189" s="29"/>
      <c r="W189" s="29"/>
      <c r="X189" s="29"/>
      <c r="Y189" s="29"/>
      <c r="Z189" s="29"/>
      <c r="AA189" s="29"/>
      <c r="AB189" s="29"/>
      <c r="AC189" s="29"/>
      <c r="AD189" s="29"/>
      <c r="AE189" s="29"/>
      <c r="AR189" s="199" t="s">
        <v>131</v>
      </c>
      <c r="AT189" s="199" t="s">
        <v>126</v>
      </c>
      <c r="AU189" s="199" t="s">
        <v>80</v>
      </c>
      <c r="AY189" s="14" t="s">
        <v>123</v>
      </c>
      <c r="BE189" s="200">
        <f>IF(N189="základní",J189,0)</f>
        <v>1064</v>
      </c>
      <c r="BF189" s="200">
        <f>IF(N189="snížená",J189,0)</f>
        <v>0</v>
      </c>
      <c r="BG189" s="200">
        <f>IF(N189="zákl. přenesená",J189,0)</f>
        <v>0</v>
      </c>
      <c r="BH189" s="200">
        <f>IF(N189="sníž. přenesená",J189,0)</f>
        <v>0</v>
      </c>
      <c r="BI189" s="200">
        <f>IF(N189="nulová",J189,0)</f>
        <v>0</v>
      </c>
      <c r="BJ189" s="14" t="s">
        <v>78</v>
      </c>
      <c r="BK189" s="200">
        <f>ROUND(I189*H189,2)</f>
        <v>1064</v>
      </c>
      <c r="BL189" s="14" t="s">
        <v>131</v>
      </c>
      <c r="BM189" s="199" t="s">
        <v>307</v>
      </c>
    </row>
    <row r="190" s="2" customFormat="1">
      <c r="A190" s="29"/>
      <c r="B190" s="30"/>
      <c r="C190" s="31"/>
      <c r="D190" s="201" t="s">
        <v>133</v>
      </c>
      <c r="E190" s="31"/>
      <c r="F190" s="202" t="s">
        <v>308</v>
      </c>
      <c r="G190" s="31"/>
      <c r="H190" s="31"/>
      <c r="I190" s="31"/>
      <c r="J190" s="31"/>
      <c r="K190" s="31"/>
      <c r="L190" s="35"/>
      <c r="M190" s="203"/>
      <c r="N190" s="204"/>
      <c r="O190" s="74"/>
      <c r="P190" s="74"/>
      <c r="Q190" s="74"/>
      <c r="R190" s="74"/>
      <c r="S190" s="74"/>
      <c r="T190" s="75"/>
      <c r="U190" s="29"/>
      <c r="V190" s="29"/>
      <c r="W190" s="29"/>
      <c r="X190" s="29"/>
      <c r="Y190" s="29"/>
      <c r="Z190" s="29"/>
      <c r="AA190" s="29"/>
      <c r="AB190" s="29"/>
      <c r="AC190" s="29"/>
      <c r="AD190" s="29"/>
      <c r="AE190" s="29"/>
      <c r="AT190" s="14" t="s">
        <v>133</v>
      </c>
      <c r="AU190" s="14" t="s">
        <v>80</v>
      </c>
    </row>
    <row r="191" s="2" customFormat="1">
      <c r="A191" s="29"/>
      <c r="B191" s="30"/>
      <c r="C191" s="31"/>
      <c r="D191" s="205" t="s">
        <v>135</v>
      </c>
      <c r="E191" s="31"/>
      <c r="F191" s="206" t="s">
        <v>309</v>
      </c>
      <c r="G191" s="31"/>
      <c r="H191" s="31"/>
      <c r="I191" s="31"/>
      <c r="J191" s="31"/>
      <c r="K191" s="31"/>
      <c r="L191" s="35"/>
      <c r="M191" s="203"/>
      <c r="N191" s="204"/>
      <c r="O191" s="74"/>
      <c r="P191" s="74"/>
      <c r="Q191" s="74"/>
      <c r="R191" s="74"/>
      <c r="S191" s="74"/>
      <c r="T191" s="75"/>
      <c r="U191" s="29"/>
      <c r="V191" s="29"/>
      <c r="W191" s="29"/>
      <c r="X191" s="29"/>
      <c r="Y191" s="29"/>
      <c r="Z191" s="29"/>
      <c r="AA191" s="29"/>
      <c r="AB191" s="29"/>
      <c r="AC191" s="29"/>
      <c r="AD191" s="29"/>
      <c r="AE191" s="29"/>
      <c r="AT191" s="14" t="s">
        <v>135</v>
      </c>
      <c r="AU191" s="14" t="s">
        <v>80</v>
      </c>
    </row>
    <row r="192" s="2" customFormat="1" ht="33" customHeight="1">
      <c r="A192" s="29"/>
      <c r="B192" s="30"/>
      <c r="C192" s="189" t="s">
        <v>310</v>
      </c>
      <c r="D192" s="189" t="s">
        <v>126</v>
      </c>
      <c r="E192" s="190" t="s">
        <v>311</v>
      </c>
      <c r="F192" s="191" t="s">
        <v>312</v>
      </c>
      <c r="G192" s="192" t="s">
        <v>300</v>
      </c>
      <c r="H192" s="193">
        <v>45</v>
      </c>
      <c r="I192" s="194">
        <v>436</v>
      </c>
      <c r="J192" s="194">
        <f>ROUND(I192*H192,2)</f>
        <v>19620</v>
      </c>
      <c r="K192" s="191" t="s">
        <v>130</v>
      </c>
      <c r="L192" s="35"/>
      <c r="M192" s="195" t="s">
        <v>17</v>
      </c>
      <c r="N192" s="196" t="s">
        <v>41</v>
      </c>
      <c r="O192" s="197">
        <v>0.255</v>
      </c>
      <c r="P192" s="197">
        <f>O192*H192</f>
        <v>11.475</v>
      </c>
      <c r="Q192" s="197">
        <v>0</v>
      </c>
      <c r="R192" s="197">
        <f>Q192*H192</f>
        <v>0</v>
      </c>
      <c r="S192" s="197">
        <v>0</v>
      </c>
      <c r="T192" s="198">
        <f>S192*H192</f>
        <v>0</v>
      </c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R192" s="199" t="s">
        <v>131</v>
      </c>
      <c r="AT192" s="199" t="s">
        <v>126</v>
      </c>
      <c r="AU192" s="199" t="s">
        <v>80</v>
      </c>
      <c r="AY192" s="14" t="s">
        <v>123</v>
      </c>
      <c r="BE192" s="200">
        <f>IF(N192="základní",J192,0)</f>
        <v>19620</v>
      </c>
      <c r="BF192" s="200">
        <f>IF(N192="snížená",J192,0)</f>
        <v>0</v>
      </c>
      <c r="BG192" s="200">
        <f>IF(N192="zákl. přenesená",J192,0)</f>
        <v>0</v>
      </c>
      <c r="BH192" s="200">
        <f>IF(N192="sníž. přenesená",J192,0)</f>
        <v>0</v>
      </c>
      <c r="BI192" s="200">
        <f>IF(N192="nulová",J192,0)</f>
        <v>0</v>
      </c>
      <c r="BJ192" s="14" t="s">
        <v>78</v>
      </c>
      <c r="BK192" s="200">
        <f>ROUND(I192*H192,2)</f>
        <v>19620</v>
      </c>
      <c r="BL192" s="14" t="s">
        <v>131</v>
      </c>
      <c r="BM192" s="199" t="s">
        <v>313</v>
      </c>
    </row>
    <row r="193" s="2" customFormat="1">
      <c r="A193" s="29"/>
      <c r="B193" s="30"/>
      <c r="C193" s="31"/>
      <c r="D193" s="201" t="s">
        <v>133</v>
      </c>
      <c r="E193" s="31"/>
      <c r="F193" s="202" t="s">
        <v>314</v>
      </c>
      <c r="G193" s="31"/>
      <c r="H193" s="31"/>
      <c r="I193" s="31"/>
      <c r="J193" s="31"/>
      <c r="K193" s="31"/>
      <c r="L193" s="35"/>
      <c r="M193" s="203"/>
      <c r="N193" s="204"/>
      <c r="O193" s="74"/>
      <c r="P193" s="74"/>
      <c r="Q193" s="74"/>
      <c r="R193" s="74"/>
      <c r="S193" s="74"/>
      <c r="T193" s="75"/>
      <c r="U193" s="29"/>
      <c r="V193" s="29"/>
      <c r="W193" s="29"/>
      <c r="X193" s="29"/>
      <c r="Y193" s="29"/>
      <c r="Z193" s="29"/>
      <c r="AA193" s="29"/>
      <c r="AB193" s="29"/>
      <c r="AC193" s="29"/>
      <c r="AD193" s="29"/>
      <c r="AE193" s="29"/>
      <c r="AT193" s="14" t="s">
        <v>133</v>
      </c>
      <c r="AU193" s="14" t="s">
        <v>80</v>
      </c>
    </row>
    <row r="194" s="2" customFormat="1">
      <c r="A194" s="29"/>
      <c r="B194" s="30"/>
      <c r="C194" s="31"/>
      <c r="D194" s="205" t="s">
        <v>135</v>
      </c>
      <c r="E194" s="31"/>
      <c r="F194" s="206" t="s">
        <v>315</v>
      </c>
      <c r="G194" s="31"/>
      <c r="H194" s="31"/>
      <c r="I194" s="31"/>
      <c r="J194" s="31"/>
      <c r="K194" s="31"/>
      <c r="L194" s="35"/>
      <c r="M194" s="203"/>
      <c r="N194" s="204"/>
      <c r="O194" s="74"/>
      <c r="P194" s="74"/>
      <c r="Q194" s="74"/>
      <c r="R194" s="74"/>
      <c r="S194" s="74"/>
      <c r="T194" s="75"/>
      <c r="U194" s="29"/>
      <c r="V194" s="29"/>
      <c r="W194" s="29"/>
      <c r="X194" s="29"/>
      <c r="Y194" s="29"/>
      <c r="Z194" s="29"/>
      <c r="AA194" s="29"/>
      <c r="AB194" s="29"/>
      <c r="AC194" s="29"/>
      <c r="AD194" s="29"/>
      <c r="AE194" s="29"/>
      <c r="AT194" s="14" t="s">
        <v>135</v>
      </c>
      <c r="AU194" s="14" t="s">
        <v>80</v>
      </c>
    </row>
    <row r="195" s="2" customFormat="1" ht="44.25" customHeight="1">
      <c r="A195" s="29"/>
      <c r="B195" s="30"/>
      <c r="C195" s="189" t="s">
        <v>316</v>
      </c>
      <c r="D195" s="189" t="s">
        <v>126</v>
      </c>
      <c r="E195" s="190" t="s">
        <v>317</v>
      </c>
      <c r="F195" s="191" t="s">
        <v>318</v>
      </c>
      <c r="G195" s="192" t="s">
        <v>300</v>
      </c>
      <c r="H195" s="193">
        <v>150</v>
      </c>
      <c r="I195" s="194">
        <v>1140</v>
      </c>
      <c r="J195" s="194">
        <f>ROUND(I195*H195,2)</f>
        <v>171000</v>
      </c>
      <c r="K195" s="191" t="s">
        <v>17</v>
      </c>
      <c r="L195" s="35"/>
      <c r="M195" s="195" t="s">
        <v>17</v>
      </c>
      <c r="N195" s="196" t="s">
        <v>41</v>
      </c>
      <c r="O195" s="197">
        <v>0</v>
      </c>
      <c r="P195" s="197">
        <f>O195*H195</f>
        <v>0</v>
      </c>
      <c r="Q195" s="197">
        <v>0</v>
      </c>
      <c r="R195" s="197">
        <f>Q195*H195</f>
        <v>0</v>
      </c>
      <c r="S195" s="197">
        <v>0</v>
      </c>
      <c r="T195" s="198">
        <f>S195*H195</f>
        <v>0</v>
      </c>
      <c r="U195" s="29"/>
      <c r="V195" s="29"/>
      <c r="W195" s="29"/>
      <c r="X195" s="29"/>
      <c r="Y195" s="29"/>
      <c r="Z195" s="29"/>
      <c r="AA195" s="29"/>
      <c r="AB195" s="29"/>
      <c r="AC195" s="29"/>
      <c r="AD195" s="29"/>
      <c r="AE195" s="29"/>
      <c r="AR195" s="199" t="s">
        <v>131</v>
      </c>
      <c r="AT195" s="199" t="s">
        <v>126</v>
      </c>
      <c r="AU195" s="199" t="s">
        <v>80</v>
      </c>
      <c r="AY195" s="14" t="s">
        <v>123</v>
      </c>
      <c r="BE195" s="200">
        <f>IF(N195="základní",J195,0)</f>
        <v>171000</v>
      </c>
      <c r="BF195" s="200">
        <f>IF(N195="snížená",J195,0)</f>
        <v>0</v>
      </c>
      <c r="BG195" s="200">
        <f>IF(N195="zákl. přenesená",J195,0)</f>
        <v>0</v>
      </c>
      <c r="BH195" s="200">
        <f>IF(N195="sníž. přenesená",J195,0)</f>
        <v>0</v>
      </c>
      <c r="BI195" s="200">
        <f>IF(N195="nulová",J195,0)</f>
        <v>0</v>
      </c>
      <c r="BJ195" s="14" t="s">
        <v>78</v>
      </c>
      <c r="BK195" s="200">
        <f>ROUND(I195*H195,2)</f>
        <v>171000</v>
      </c>
      <c r="BL195" s="14" t="s">
        <v>131</v>
      </c>
      <c r="BM195" s="199" t="s">
        <v>319</v>
      </c>
    </row>
    <row r="196" s="2" customFormat="1">
      <c r="A196" s="29"/>
      <c r="B196" s="30"/>
      <c r="C196" s="31"/>
      <c r="D196" s="201" t="s">
        <v>133</v>
      </c>
      <c r="E196" s="31"/>
      <c r="F196" s="202" t="s">
        <v>318</v>
      </c>
      <c r="G196" s="31"/>
      <c r="H196" s="31"/>
      <c r="I196" s="31"/>
      <c r="J196" s="31"/>
      <c r="K196" s="31"/>
      <c r="L196" s="35"/>
      <c r="M196" s="203"/>
      <c r="N196" s="204"/>
      <c r="O196" s="74"/>
      <c r="P196" s="74"/>
      <c r="Q196" s="74"/>
      <c r="R196" s="74"/>
      <c r="S196" s="74"/>
      <c r="T196" s="75"/>
      <c r="U196" s="29"/>
      <c r="V196" s="29"/>
      <c r="W196" s="29"/>
      <c r="X196" s="29"/>
      <c r="Y196" s="29"/>
      <c r="Z196" s="29"/>
      <c r="AA196" s="29"/>
      <c r="AB196" s="29"/>
      <c r="AC196" s="29"/>
      <c r="AD196" s="29"/>
      <c r="AE196" s="29"/>
      <c r="AT196" s="14" t="s">
        <v>133</v>
      </c>
      <c r="AU196" s="14" t="s">
        <v>80</v>
      </c>
    </row>
    <row r="197" s="12" customFormat="1" ht="22.8" customHeight="1">
      <c r="A197" s="12"/>
      <c r="B197" s="174"/>
      <c r="C197" s="175"/>
      <c r="D197" s="176" t="s">
        <v>69</v>
      </c>
      <c r="E197" s="187" t="s">
        <v>320</v>
      </c>
      <c r="F197" s="187" t="s">
        <v>321</v>
      </c>
      <c r="G197" s="175"/>
      <c r="H197" s="175"/>
      <c r="I197" s="175"/>
      <c r="J197" s="188">
        <f>BK197</f>
        <v>406000</v>
      </c>
      <c r="K197" s="175"/>
      <c r="L197" s="179"/>
      <c r="M197" s="180"/>
      <c r="N197" s="181"/>
      <c r="O197" s="181"/>
      <c r="P197" s="182">
        <f>SUM(P198:P200)</f>
        <v>856</v>
      </c>
      <c r="Q197" s="181"/>
      <c r="R197" s="182">
        <f>SUM(R198:R200)</f>
        <v>0</v>
      </c>
      <c r="S197" s="181"/>
      <c r="T197" s="183">
        <f>SUM(T198:T200)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84" t="s">
        <v>78</v>
      </c>
      <c r="AT197" s="185" t="s">
        <v>69</v>
      </c>
      <c r="AU197" s="185" t="s">
        <v>78</v>
      </c>
      <c r="AY197" s="184" t="s">
        <v>123</v>
      </c>
      <c r="BK197" s="186">
        <f>SUM(BK198:BK200)</f>
        <v>406000</v>
      </c>
    </row>
    <row r="198" s="2" customFormat="1" ht="16.5" customHeight="1">
      <c r="A198" s="29"/>
      <c r="B198" s="30"/>
      <c r="C198" s="189" t="s">
        <v>322</v>
      </c>
      <c r="D198" s="189" t="s">
        <v>126</v>
      </c>
      <c r="E198" s="190" t="s">
        <v>323</v>
      </c>
      <c r="F198" s="191" t="s">
        <v>324</v>
      </c>
      <c r="G198" s="192" t="s">
        <v>300</v>
      </c>
      <c r="H198" s="193">
        <v>1000</v>
      </c>
      <c r="I198" s="194">
        <v>406</v>
      </c>
      <c r="J198" s="194">
        <f>ROUND(I198*H198,2)</f>
        <v>406000</v>
      </c>
      <c r="K198" s="191" t="s">
        <v>130</v>
      </c>
      <c r="L198" s="35"/>
      <c r="M198" s="195" t="s">
        <v>17</v>
      </c>
      <c r="N198" s="196" t="s">
        <v>41</v>
      </c>
      <c r="O198" s="197">
        <v>0.85599999999999998</v>
      </c>
      <c r="P198" s="197">
        <f>O198*H198</f>
        <v>856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29"/>
      <c r="V198" s="29"/>
      <c r="W198" s="29"/>
      <c r="X198" s="29"/>
      <c r="Y198" s="29"/>
      <c r="Z198" s="29"/>
      <c r="AA198" s="29"/>
      <c r="AB198" s="29"/>
      <c r="AC198" s="29"/>
      <c r="AD198" s="29"/>
      <c r="AE198" s="29"/>
      <c r="AR198" s="199" t="s">
        <v>131</v>
      </c>
      <c r="AT198" s="199" t="s">
        <v>126</v>
      </c>
      <c r="AU198" s="199" t="s">
        <v>80</v>
      </c>
      <c r="AY198" s="14" t="s">
        <v>123</v>
      </c>
      <c r="BE198" s="200">
        <f>IF(N198="základní",J198,0)</f>
        <v>406000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4" t="s">
        <v>78</v>
      </c>
      <c r="BK198" s="200">
        <f>ROUND(I198*H198,2)</f>
        <v>406000</v>
      </c>
      <c r="BL198" s="14" t="s">
        <v>131</v>
      </c>
      <c r="BM198" s="199" t="s">
        <v>325</v>
      </c>
    </row>
    <row r="199" s="2" customFormat="1">
      <c r="A199" s="29"/>
      <c r="B199" s="30"/>
      <c r="C199" s="31"/>
      <c r="D199" s="201" t="s">
        <v>133</v>
      </c>
      <c r="E199" s="31"/>
      <c r="F199" s="202" t="s">
        <v>326</v>
      </c>
      <c r="G199" s="31"/>
      <c r="H199" s="31"/>
      <c r="I199" s="31"/>
      <c r="J199" s="31"/>
      <c r="K199" s="31"/>
      <c r="L199" s="35"/>
      <c r="M199" s="203"/>
      <c r="N199" s="204"/>
      <c r="O199" s="74"/>
      <c r="P199" s="74"/>
      <c r="Q199" s="74"/>
      <c r="R199" s="74"/>
      <c r="S199" s="74"/>
      <c r="T199" s="75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29"/>
      <c r="AT199" s="14" t="s">
        <v>133</v>
      </c>
      <c r="AU199" s="14" t="s">
        <v>80</v>
      </c>
    </row>
    <row r="200" s="2" customFormat="1">
      <c r="A200" s="29"/>
      <c r="B200" s="30"/>
      <c r="C200" s="31"/>
      <c r="D200" s="205" t="s">
        <v>135</v>
      </c>
      <c r="E200" s="31"/>
      <c r="F200" s="206" t="s">
        <v>327</v>
      </c>
      <c r="G200" s="31"/>
      <c r="H200" s="31"/>
      <c r="I200" s="31"/>
      <c r="J200" s="31"/>
      <c r="K200" s="31"/>
      <c r="L200" s="35"/>
      <c r="M200" s="203"/>
      <c r="N200" s="204"/>
      <c r="O200" s="74"/>
      <c r="P200" s="74"/>
      <c r="Q200" s="74"/>
      <c r="R200" s="74"/>
      <c r="S200" s="74"/>
      <c r="T200" s="75"/>
      <c r="U200" s="29"/>
      <c r="V200" s="29"/>
      <c r="W200" s="29"/>
      <c r="X200" s="29"/>
      <c r="Y200" s="29"/>
      <c r="Z200" s="29"/>
      <c r="AA200" s="29"/>
      <c r="AB200" s="29"/>
      <c r="AC200" s="29"/>
      <c r="AD200" s="29"/>
      <c r="AE200" s="29"/>
      <c r="AT200" s="14" t="s">
        <v>135</v>
      </c>
      <c r="AU200" s="14" t="s">
        <v>80</v>
      </c>
    </row>
    <row r="201" s="12" customFormat="1" ht="25.92" customHeight="1">
      <c r="A201" s="12"/>
      <c r="B201" s="174"/>
      <c r="C201" s="175"/>
      <c r="D201" s="176" t="s">
        <v>69</v>
      </c>
      <c r="E201" s="177" t="s">
        <v>328</v>
      </c>
      <c r="F201" s="177" t="s">
        <v>329</v>
      </c>
      <c r="G201" s="175"/>
      <c r="H201" s="175"/>
      <c r="I201" s="175"/>
      <c r="J201" s="178">
        <f>BK201</f>
        <v>30066770.23</v>
      </c>
      <c r="K201" s="175"/>
      <c r="L201" s="179"/>
      <c r="M201" s="180"/>
      <c r="N201" s="181"/>
      <c r="O201" s="181"/>
      <c r="P201" s="182">
        <f>P202+P227+P252+P296+P306+P313+P331+P351+P374+P398+P423+P450+P463</f>
        <v>27934.766712999997</v>
      </c>
      <c r="Q201" s="181"/>
      <c r="R201" s="182">
        <f>R202+R227+R252+R296+R306+R313+R331+R351+R374+R398+R423+R450+R463</f>
        <v>202.80969999999999</v>
      </c>
      <c r="S201" s="181"/>
      <c r="T201" s="183">
        <f>T202+T227+T252+T296+T306+T313+T331+T351+T374+T398+T423+T450+T463</f>
        <v>137.0857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184" t="s">
        <v>80</v>
      </c>
      <c r="AT201" s="185" t="s">
        <v>69</v>
      </c>
      <c r="AU201" s="185" t="s">
        <v>70</v>
      </c>
      <c r="AY201" s="184" t="s">
        <v>123</v>
      </c>
      <c r="BK201" s="186">
        <f>BK202+BK227+BK252+BK296+BK306+BK313+BK331+BK351+BK374+BK398+BK423+BK450+BK463</f>
        <v>30066770.23</v>
      </c>
    </row>
    <row r="202" s="12" customFormat="1" ht="22.8" customHeight="1">
      <c r="A202" s="12"/>
      <c r="B202" s="174"/>
      <c r="C202" s="175"/>
      <c r="D202" s="176" t="s">
        <v>69</v>
      </c>
      <c r="E202" s="187" t="s">
        <v>330</v>
      </c>
      <c r="F202" s="187" t="s">
        <v>331</v>
      </c>
      <c r="G202" s="175"/>
      <c r="H202" s="175"/>
      <c r="I202" s="175"/>
      <c r="J202" s="188">
        <f>BK202</f>
        <v>398815</v>
      </c>
      <c r="K202" s="175"/>
      <c r="L202" s="179"/>
      <c r="M202" s="180"/>
      <c r="N202" s="181"/>
      <c r="O202" s="181"/>
      <c r="P202" s="182">
        <f>SUM(P203:P226)</f>
        <v>491.12</v>
      </c>
      <c r="Q202" s="181"/>
      <c r="R202" s="182">
        <f>SUM(R203:R226)</f>
        <v>0.53220000000000001</v>
      </c>
      <c r="S202" s="181"/>
      <c r="T202" s="183">
        <f>SUM(T203:T226)</f>
        <v>4.2480000000000002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184" t="s">
        <v>80</v>
      </c>
      <c r="AT202" s="185" t="s">
        <v>69</v>
      </c>
      <c r="AU202" s="185" t="s">
        <v>78</v>
      </c>
      <c r="AY202" s="184" t="s">
        <v>123</v>
      </c>
      <c r="BK202" s="186">
        <f>SUM(BK203:BK226)</f>
        <v>398815</v>
      </c>
    </row>
    <row r="203" s="2" customFormat="1" ht="16.5" customHeight="1">
      <c r="A203" s="29"/>
      <c r="B203" s="30"/>
      <c r="C203" s="189" t="s">
        <v>332</v>
      </c>
      <c r="D203" s="189" t="s">
        <v>126</v>
      </c>
      <c r="E203" s="190" t="s">
        <v>333</v>
      </c>
      <c r="F203" s="191" t="s">
        <v>334</v>
      </c>
      <c r="G203" s="192" t="s">
        <v>193</v>
      </c>
      <c r="H203" s="193">
        <v>100</v>
      </c>
      <c r="I203" s="194">
        <v>192</v>
      </c>
      <c r="J203" s="194">
        <f>ROUND(I203*H203,2)</f>
        <v>19200</v>
      </c>
      <c r="K203" s="191" t="s">
        <v>130</v>
      </c>
      <c r="L203" s="35"/>
      <c r="M203" s="195" t="s">
        <v>17</v>
      </c>
      <c r="N203" s="196" t="s">
        <v>41</v>
      </c>
      <c r="O203" s="197">
        <v>0.41299999999999998</v>
      </c>
      <c r="P203" s="197">
        <f>O203*H203</f>
        <v>41.299999999999997</v>
      </c>
      <c r="Q203" s="197">
        <v>0</v>
      </c>
      <c r="R203" s="197">
        <f>Q203*H203</f>
        <v>0</v>
      </c>
      <c r="S203" s="197">
        <v>0.014919999999999999</v>
      </c>
      <c r="T203" s="198">
        <f>S203*H203</f>
        <v>1.492</v>
      </c>
      <c r="U203" s="29"/>
      <c r="V203" s="29"/>
      <c r="W203" s="29"/>
      <c r="X203" s="29"/>
      <c r="Y203" s="29"/>
      <c r="Z203" s="29"/>
      <c r="AA203" s="29"/>
      <c r="AB203" s="29"/>
      <c r="AC203" s="29"/>
      <c r="AD203" s="29"/>
      <c r="AE203" s="29"/>
      <c r="AR203" s="199" t="s">
        <v>219</v>
      </c>
      <c r="AT203" s="199" t="s">
        <v>126</v>
      </c>
      <c r="AU203" s="199" t="s">
        <v>80</v>
      </c>
      <c r="AY203" s="14" t="s">
        <v>123</v>
      </c>
      <c r="BE203" s="200">
        <f>IF(N203="základní",J203,0)</f>
        <v>19200</v>
      </c>
      <c r="BF203" s="200">
        <f>IF(N203="snížená",J203,0)</f>
        <v>0</v>
      </c>
      <c r="BG203" s="200">
        <f>IF(N203="zákl. přenesená",J203,0)</f>
        <v>0</v>
      </c>
      <c r="BH203" s="200">
        <f>IF(N203="sníž. přenesená",J203,0)</f>
        <v>0</v>
      </c>
      <c r="BI203" s="200">
        <f>IF(N203="nulová",J203,0)</f>
        <v>0</v>
      </c>
      <c r="BJ203" s="14" t="s">
        <v>78</v>
      </c>
      <c r="BK203" s="200">
        <f>ROUND(I203*H203,2)</f>
        <v>19200</v>
      </c>
      <c r="BL203" s="14" t="s">
        <v>219</v>
      </c>
      <c r="BM203" s="199" t="s">
        <v>335</v>
      </c>
    </row>
    <row r="204" s="2" customFormat="1">
      <c r="A204" s="29"/>
      <c r="B204" s="30"/>
      <c r="C204" s="31"/>
      <c r="D204" s="201" t="s">
        <v>133</v>
      </c>
      <c r="E204" s="31"/>
      <c r="F204" s="202" t="s">
        <v>336</v>
      </c>
      <c r="G204" s="31"/>
      <c r="H204" s="31"/>
      <c r="I204" s="31"/>
      <c r="J204" s="31"/>
      <c r="K204" s="31"/>
      <c r="L204" s="35"/>
      <c r="M204" s="203"/>
      <c r="N204" s="204"/>
      <c r="O204" s="74"/>
      <c r="P204" s="74"/>
      <c r="Q204" s="74"/>
      <c r="R204" s="74"/>
      <c r="S204" s="74"/>
      <c r="T204" s="75"/>
      <c r="U204" s="29"/>
      <c r="V204" s="29"/>
      <c r="W204" s="29"/>
      <c r="X204" s="29"/>
      <c r="Y204" s="29"/>
      <c r="Z204" s="29"/>
      <c r="AA204" s="29"/>
      <c r="AB204" s="29"/>
      <c r="AC204" s="29"/>
      <c r="AD204" s="29"/>
      <c r="AE204" s="29"/>
      <c r="AT204" s="14" t="s">
        <v>133</v>
      </c>
      <c r="AU204" s="14" t="s">
        <v>80</v>
      </c>
    </row>
    <row r="205" s="2" customFormat="1">
      <c r="A205" s="29"/>
      <c r="B205" s="30"/>
      <c r="C205" s="31"/>
      <c r="D205" s="205" t="s">
        <v>135</v>
      </c>
      <c r="E205" s="31"/>
      <c r="F205" s="206" t="s">
        <v>337</v>
      </c>
      <c r="G205" s="31"/>
      <c r="H205" s="31"/>
      <c r="I205" s="31"/>
      <c r="J205" s="31"/>
      <c r="K205" s="31"/>
      <c r="L205" s="35"/>
      <c r="M205" s="203"/>
      <c r="N205" s="204"/>
      <c r="O205" s="74"/>
      <c r="P205" s="74"/>
      <c r="Q205" s="74"/>
      <c r="R205" s="74"/>
      <c r="S205" s="74"/>
      <c r="T205" s="75"/>
      <c r="U205" s="29"/>
      <c r="V205" s="29"/>
      <c r="W205" s="29"/>
      <c r="X205" s="29"/>
      <c r="Y205" s="29"/>
      <c r="Z205" s="29"/>
      <c r="AA205" s="29"/>
      <c r="AB205" s="29"/>
      <c r="AC205" s="29"/>
      <c r="AD205" s="29"/>
      <c r="AE205" s="29"/>
      <c r="AT205" s="14" t="s">
        <v>135</v>
      </c>
      <c r="AU205" s="14" t="s">
        <v>80</v>
      </c>
    </row>
    <row r="206" s="2" customFormat="1" ht="16.5" customHeight="1">
      <c r="A206" s="29"/>
      <c r="B206" s="30"/>
      <c r="C206" s="189" t="s">
        <v>338</v>
      </c>
      <c r="D206" s="189" t="s">
        <v>126</v>
      </c>
      <c r="E206" s="190" t="s">
        <v>339</v>
      </c>
      <c r="F206" s="191" t="s">
        <v>340</v>
      </c>
      <c r="G206" s="192" t="s">
        <v>193</v>
      </c>
      <c r="H206" s="193">
        <v>150</v>
      </c>
      <c r="I206" s="194">
        <v>738</v>
      </c>
      <c r="J206" s="194">
        <f>ROUND(I206*H206,2)</f>
        <v>110700</v>
      </c>
      <c r="K206" s="191" t="s">
        <v>130</v>
      </c>
      <c r="L206" s="35"/>
      <c r="M206" s="195" t="s">
        <v>17</v>
      </c>
      <c r="N206" s="196" t="s">
        <v>41</v>
      </c>
      <c r="O206" s="197">
        <v>0.82699999999999996</v>
      </c>
      <c r="P206" s="197">
        <f>O206*H206</f>
        <v>124.05</v>
      </c>
      <c r="Q206" s="197">
        <v>0.0012999999999999999</v>
      </c>
      <c r="R206" s="197">
        <f>Q206*H206</f>
        <v>0.19499999999999998</v>
      </c>
      <c r="S206" s="197">
        <v>0</v>
      </c>
      <c r="T206" s="198">
        <f>S206*H206</f>
        <v>0</v>
      </c>
      <c r="U206" s="29"/>
      <c r="V206" s="29"/>
      <c r="W206" s="29"/>
      <c r="X206" s="29"/>
      <c r="Y206" s="29"/>
      <c r="Z206" s="29"/>
      <c r="AA206" s="29"/>
      <c r="AB206" s="29"/>
      <c r="AC206" s="29"/>
      <c r="AD206" s="29"/>
      <c r="AE206" s="29"/>
      <c r="AR206" s="199" t="s">
        <v>219</v>
      </c>
      <c r="AT206" s="199" t="s">
        <v>126</v>
      </c>
      <c r="AU206" s="199" t="s">
        <v>80</v>
      </c>
      <c r="AY206" s="14" t="s">
        <v>123</v>
      </c>
      <c r="BE206" s="200">
        <f>IF(N206="základní",J206,0)</f>
        <v>110700</v>
      </c>
      <c r="BF206" s="200">
        <f>IF(N206="snížená",J206,0)</f>
        <v>0</v>
      </c>
      <c r="BG206" s="200">
        <f>IF(N206="zákl. přenesená",J206,0)</f>
        <v>0</v>
      </c>
      <c r="BH206" s="200">
        <f>IF(N206="sníž. přenesená",J206,0)</f>
        <v>0</v>
      </c>
      <c r="BI206" s="200">
        <f>IF(N206="nulová",J206,0)</f>
        <v>0</v>
      </c>
      <c r="BJ206" s="14" t="s">
        <v>78</v>
      </c>
      <c r="BK206" s="200">
        <f>ROUND(I206*H206,2)</f>
        <v>110700</v>
      </c>
      <c r="BL206" s="14" t="s">
        <v>219</v>
      </c>
      <c r="BM206" s="199" t="s">
        <v>341</v>
      </c>
    </row>
    <row r="207" s="2" customFormat="1">
      <c r="A207" s="29"/>
      <c r="B207" s="30"/>
      <c r="C207" s="31"/>
      <c r="D207" s="201" t="s">
        <v>133</v>
      </c>
      <c r="E207" s="31"/>
      <c r="F207" s="202" t="s">
        <v>342</v>
      </c>
      <c r="G207" s="31"/>
      <c r="H207" s="31"/>
      <c r="I207" s="31"/>
      <c r="J207" s="31"/>
      <c r="K207" s="31"/>
      <c r="L207" s="35"/>
      <c r="M207" s="203"/>
      <c r="N207" s="204"/>
      <c r="O207" s="74"/>
      <c r="P207" s="74"/>
      <c r="Q207" s="74"/>
      <c r="R207" s="74"/>
      <c r="S207" s="74"/>
      <c r="T207" s="75"/>
      <c r="U207" s="29"/>
      <c r="V207" s="29"/>
      <c r="W207" s="29"/>
      <c r="X207" s="29"/>
      <c r="Y207" s="29"/>
      <c r="Z207" s="29"/>
      <c r="AA207" s="29"/>
      <c r="AB207" s="29"/>
      <c r="AC207" s="29"/>
      <c r="AD207" s="29"/>
      <c r="AE207" s="29"/>
      <c r="AT207" s="14" t="s">
        <v>133</v>
      </c>
      <c r="AU207" s="14" t="s">
        <v>80</v>
      </c>
    </row>
    <row r="208" s="2" customFormat="1">
      <c r="A208" s="29"/>
      <c r="B208" s="30"/>
      <c r="C208" s="31"/>
      <c r="D208" s="205" t="s">
        <v>135</v>
      </c>
      <c r="E208" s="31"/>
      <c r="F208" s="206" t="s">
        <v>343</v>
      </c>
      <c r="G208" s="31"/>
      <c r="H208" s="31"/>
      <c r="I208" s="31"/>
      <c r="J208" s="31"/>
      <c r="K208" s="31"/>
      <c r="L208" s="35"/>
      <c r="M208" s="203"/>
      <c r="N208" s="204"/>
      <c r="O208" s="74"/>
      <c r="P208" s="74"/>
      <c r="Q208" s="74"/>
      <c r="R208" s="74"/>
      <c r="S208" s="74"/>
      <c r="T208" s="75"/>
      <c r="U208" s="29"/>
      <c r="V208" s="29"/>
      <c r="W208" s="29"/>
      <c r="X208" s="29"/>
      <c r="Y208" s="29"/>
      <c r="Z208" s="29"/>
      <c r="AA208" s="29"/>
      <c r="AB208" s="29"/>
      <c r="AC208" s="29"/>
      <c r="AD208" s="29"/>
      <c r="AE208" s="29"/>
      <c r="AT208" s="14" t="s">
        <v>135</v>
      </c>
      <c r="AU208" s="14" t="s">
        <v>80</v>
      </c>
    </row>
    <row r="209" s="2" customFormat="1" ht="16.5" customHeight="1">
      <c r="A209" s="29"/>
      <c r="B209" s="30"/>
      <c r="C209" s="189" t="s">
        <v>344</v>
      </c>
      <c r="D209" s="189" t="s">
        <v>126</v>
      </c>
      <c r="E209" s="190" t="s">
        <v>345</v>
      </c>
      <c r="F209" s="191" t="s">
        <v>346</v>
      </c>
      <c r="G209" s="192" t="s">
        <v>193</v>
      </c>
      <c r="H209" s="193">
        <v>200</v>
      </c>
      <c r="I209" s="194">
        <v>550</v>
      </c>
      <c r="J209" s="194">
        <f>ROUND(I209*H209,2)</f>
        <v>110000</v>
      </c>
      <c r="K209" s="191" t="s">
        <v>130</v>
      </c>
      <c r="L209" s="35"/>
      <c r="M209" s="195" t="s">
        <v>17</v>
      </c>
      <c r="N209" s="196" t="s">
        <v>41</v>
      </c>
      <c r="O209" s="197">
        <v>0.72799999999999998</v>
      </c>
      <c r="P209" s="197">
        <f>O209*H209</f>
        <v>145.59999999999999</v>
      </c>
      <c r="Q209" s="197">
        <v>0.00050000000000000001</v>
      </c>
      <c r="R209" s="197">
        <f>Q209*H209</f>
        <v>0.10000000000000001</v>
      </c>
      <c r="S209" s="197">
        <v>0</v>
      </c>
      <c r="T209" s="198">
        <f>S209*H209</f>
        <v>0</v>
      </c>
      <c r="U209" s="29"/>
      <c r="V209" s="29"/>
      <c r="W209" s="29"/>
      <c r="X209" s="29"/>
      <c r="Y209" s="29"/>
      <c r="Z209" s="29"/>
      <c r="AA209" s="29"/>
      <c r="AB209" s="29"/>
      <c r="AC209" s="29"/>
      <c r="AD209" s="29"/>
      <c r="AE209" s="29"/>
      <c r="AR209" s="199" t="s">
        <v>219</v>
      </c>
      <c r="AT209" s="199" t="s">
        <v>126</v>
      </c>
      <c r="AU209" s="199" t="s">
        <v>80</v>
      </c>
      <c r="AY209" s="14" t="s">
        <v>123</v>
      </c>
      <c r="BE209" s="200">
        <f>IF(N209="základní",J209,0)</f>
        <v>110000</v>
      </c>
      <c r="BF209" s="200">
        <f>IF(N209="snížená",J209,0)</f>
        <v>0</v>
      </c>
      <c r="BG209" s="200">
        <f>IF(N209="zákl. přenesená",J209,0)</f>
        <v>0</v>
      </c>
      <c r="BH209" s="200">
        <f>IF(N209="sníž. přenesená",J209,0)</f>
        <v>0</v>
      </c>
      <c r="BI209" s="200">
        <f>IF(N209="nulová",J209,0)</f>
        <v>0</v>
      </c>
      <c r="BJ209" s="14" t="s">
        <v>78</v>
      </c>
      <c r="BK209" s="200">
        <f>ROUND(I209*H209,2)</f>
        <v>110000</v>
      </c>
      <c r="BL209" s="14" t="s">
        <v>219</v>
      </c>
      <c r="BM209" s="199" t="s">
        <v>347</v>
      </c>
    </row>
    <row r="210" s="2" customFormat="1">
      <c r="A210" s="29"/>
      <c r="B210" s="30"/>
      <c r="C210" s="31"/>
      <c r="D210" s="201" t="s">
        <v>133</v>
      </c>
      <c r="E210" s="31"/>
      <c r="F210" s="202" t="s">
        <v>348</v>
      </c>
      <c r="G210" s="31"/>
      <c r="H210" s="31"/>
      <c r="I210" s="31"/>
      <c r="J210" s="31"/>
      <c r="K210" s="31"/>
      <c r="L210" s="35"/>
      <c r="M210" s="203"/>
      <c r="N210" s="204"/>
      <c r="O210" s="74"/>
      <c r="P210" s="74"/>
      <c r="Q210" s="74"/>
      <c r="R210" s="74"/>
      <c r="S210" s="74"/>
      <c r="T210" s="75"/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T210" s="14" t="s">
        <v>133</v>
      </c>
      <c r="AU210" s="14" t="s">
        <v>80</v>
      </c>
    </row>
    <row r="211" s="2" customFormat="1">
      <c r="A211" s="29"/>
      <c r="B211" s="30"/>
      <c r="C211" s="31"/>
      <c r="D211" s="205" t="s">
        <v>135</v>
      </c>
      <c r="E211" s="31"/>
      <c r="F211" s="206" t="s">
        <v>349</v>
      </c>
      <c r="G211" s="31"/>
      <c r="H211" s="31"/>
      <c r="I211" s="31"/>
      <c r="J211" s="31"/>
      <c r="K211" s="31"/>
      <c r="L211" s="35"/>
      <c r="M211" s="203"/>
      <c r="N211" s="204"/>
      <c r="O211" s="74"/>
      <c r="P211" s="74"/>
      <c r="Q211" s="74"/>
      <c r="R211" s="74"/>
      <c r="S211" s="74"/>
      <c r="T211" s="75"/>
      <c r="U211" s="29"/>
      <c r="V211" s="29"/>
      <c r="W211" s="29"/>
      <c r="X211" s="29"/>
      <c r="Y211" s="29"/>
      <c r="Z211" s="29"/>
      <c r="AA211" s="29"/>
      <c r="AB211" s="29"/>
      <c r="AC211" s="29"/>
      <c r="AD211" s="29"/>
      <c r="AE211" s="29"/>
      <c r="AT211" s="14" t="s">
        <v>135</v>
      </c>
      <c r="AU211" s="14" t="s">
        <v>80</v>
      </c>
    </row>
    <row r="212" s="2" customFormat="1" ht="16.5" customHeight="1">
      <c r="A212" s="29"/>
      <c r="B212" s="30"/>
      <c r="C212" s="189" t="s">
        <v>350</v>
      </c>
      <c r="D212" s="189" t="s">
        <v>126</v>
      </c>
      <c r="E212" s="190" t="s">
        <v>351</v>
      </c>
      <c r="F212" s="191" t="s">
        <v>352</v>
      </c>
      <c r="G212" s="192" t="s">
        <v>193</v>
      </c>
      <c r="H212" s="193">
        <v>150</v>
      </c>
      <c r="I212" s="194">
        <v>812</v>
      </c>
      <c r="J212" s="194">
        <f>ROUND(I212*H212,2)</f>
        <v>121800</v>
      </c>
      <c r="K212" s="191" t="s">
        <v>130</v>
      </c>
      <c r="L212" s="35"/>
      <c r="M212" s="195" t="s">
        <v>17</v>
      </c>
      <c r="N212" s="196" t="s">
        <v>41</v>
      </c>
      <c r="O212" s="197">
        <v>0.83199999999999996</v>
      </c>
      <c r="P212" s="197">
        <f>O212*H212</f>
        <v>124.8</v>
      </c>
      <c r="Q212" s="197">
        <v>0.0015299999999999999</v>
      </c>
      <c r="R212" s="197">
        <f>Q212*H212</f>
        <v>0.22949999999999998</v>
      </c>
      <c r="S212" s="197">
        <v>0</v>
      </c>
      <c r="T212" s="198">
        <f>S212*H212</f>
        <v>0</v>
      </c>
      <c r="U212" s="29"/>
      <c r="V212" s="29"/>
      <c r="W212" s="29"/>
      <c r="X212" s="29"/>
      <c r="Y212" s="29"/>
      <c r="Z212" s="29"/>
      <c r="AA212" s="29"/>
      <c r="AB212" s="29"/>
      <c r="AC212" s="29"/>
      <c r="AD212" s="29"/>
      <c r="AE212" s="29"/>
      <c r="AR212" s="199" t="s">
        <v>219</v>
      </c>
      <c r="AT212" s="199" t="s">
        <v>126</v>
      </c>
      <c r="AU212" s="199" t="s">
        <v>80</v>
      </c>
      <c r="AY212" s="14" t="s">
        <v>123</v>
      </c>
      <c r="BE212" s="200">
        <f>IF(N212="základní",J212,0)</f>
        <v>121800</v>
      </c>
      <c r="BF212" s="200">
        <f>IF(N212="snížená",J212,0)</f>
        <v>0</v>
      </c>
      <c r="BG212" s="200">
        <f>IF(N212="zákl. přenesená",J212,0)</f>
        <v>0</v>
      </c>
      <c r="BH212" s="200">
        <f>IF(N212="sníž. přenesená",J212,0)</f>
        <v>0</v>
      </c>
      <c r="BI212" s="200">
        <f>IF(N212="nulová",J212,0)</f>
        <v>0</v>
      </c>
      <c r="BJ212" s="14" t="s">
        <v>78</v>
      </c>
      <c r="BK212" s="200">
        <f>ROUND(I212*H212,2)</f>
        <v>121800</v>
      </c>
      <c r="BL212" s="14" t="s">
        <v>219</v>
      </c>
      <c r="BM212" s="199" t="s">
        <v>353</v>
      </c>
    </row>
    <row r="213" s="2" customFormat="1">
      <c r="A213" s="29"/>
      <c r="B213" s="30"/>
      <c r="C213" s="31"/>
      <c r="D213" s="201" t="s">
        <v>133</v>
      </c>
      <c r="E213" s="31"/>
      <c r="F213" s="202" t="s">
        <v>354</v>
      </c>
      <c r="G213" s="31"/>
      <c r="H213" s="31"/>
      <c r="I213" s="31"/>
      <c r="J213" s="31"/>
      <c r="K213" s="31"/>
      <c r="L213" s="35"/>
      <c r="M213" s="203"/>
      <c r="N213" s="204"/>
      <c r="O213" s="74"/>
      <c r="P213" s="74"/>
      <c r="Q213" s="74"/>
      <c r="R213" s="74"/>
      <c r="S213" s="74"/>
      <c r="T213" s="75"/>
      <c r="U213" s="29"/>
      <c r="V213" s="29"/>
      <c r="W213" s="29"/>
      <c r="X213" s="29"/>
      <c r="Y213" s="29"/>
      <c r="Z213" s="29"/>
      <c r="AA213" s="29"/>
      <c r="AB213" s="29"/>
      <c r="AC213" s="29"/>
      <c r="AD213" s="29"/>
      <c r="AE213" s="29"/>
      <c r="AT213" s="14" t="s">
        <v>133</v>
      </c>
      <c r="AU213" s="14" t="s">
        <v>80</v>
      </c>
    </row>
    <row r="214" s="2" customFormat="1">
      <c r="A214" s="29"/>
      <c r="B214" s="30"/>
      <c r="C214" s="31"/>
      <c r="D214" s="205" t="s">
        <v>135</v>
      </c>
      <c r="E214" s="31"/>
      <c r="F214" s="206" t="s">
        <v>355</v>
      </c>
      <c r="G214" s="31"/>
      <c r="H214" s="31"/>
      <c r="I214" s="31"/>
      <c r="J214" s="31"/>
      <c r="K214" s="31"/>
      <c r="L214" s="35"/>
      <c r="M214" s="203"/>
      <c r="N214" s="204"/>
      <c r="O214" s="74"/>
      <c r="P214" s="74"/>
      <c r="Q214" s="74"/>
      <c r="R214" s="74"/>
      <c r="S214" s="74"/>
      <c r="T214" s="75"/>
      <c r="U214" s="29"/>
      <c r="V214" s="29"/>
      <c r="W214" s="29"/>
      <c r="X214" s="29"/>
      <c r="Y214" s="29"/>
      <c r="Z214" s="29"/>
      <c r="AA214" s="29"/>
      <c r="AB214" s="29"/>
      <c r="AC214" s="29"/>
      <c r="AD214" s="29"/>
      <c r="AE214" s="29"/>
      <c r="AT214" s="14" t="s">
        <v>135</v>
      </c>
      <c r="AU214" s="14" t="s">
        <v>80</v>
      </c>
    </row>
    <row r="215" s="2" customFormat="1" ht="24.15" customHeight="1">
      <c r="A215" s="29"/>
      <c r="B215" s="30"/>
      <c r="C215" s="189" t="s">
        <v>356</v>
      </c>
      <c r="D215" s="189" t="s">
        <v>126</v>
      </c>
      <c r="E215" s="190" t="s">
        <v>357</v>
      </c>
      <c r="F215" s="191" t="s">
        <v>358</v>
      </c>
      <c r="G215" s="192" t="s">
        <v>129</v>
      </c>
      <c r="H215" s="193">
        <v>100</v>
      </c>
      <c r="I215" s="194">
        <v>173</v>
      </c>
      <c r="J215" s="194">
        <f>ROUND(I215*H215,2)</f>
        <v>17300</v>
      </c>
      <c r="K215" s="191" t="s">
        <v>130</v>
      </c>
      <c r="L215" s="35"/>
      <c r="M215" s="195" t="s">
        <v>17</v>
      </c>
      <c r="N215" s="196" t="s">
        <v>41</v>
      </c>
      <c r="O215" s="197">
        <v>0.372</v>
      </c>
      <c r="P215" s="197">
        <f>O215*H215</f>
        <v>37.200000000000003</v>
      </c>
      <c r="Q215" s="197">
        <v>0</v>
      </c>
      <c r="R215" s="197">
        <f>Q215*H215</f>
        <v>0</v>
      </c>
      <c r="S215" s="197">
        <v>0.027560000000000001</v>
      </c>
      <c r="T215" s="198">
        <f>S215*H215</f>
        <v>2.7560000000000002</v>
      </c>
      <c r="U215" s="29"/>
      <c r="V215" s="29"/>
      <c r="W215" s="29"/>
      <c r="X215" s="29"/>
      <c r="Y215" s="29"/>
      <c r="Z215" s="29"/>
      <c r="AA215" s="29"/>
      <c r="AB215" s="29"/>
      <c r="AC215" s="29"/>
      <c r="AD215" s="29"/>
      <c r="AE215" s="29"/>
      <c r="AR215" s="199" t="s">
        <v>219</v>
      </c>
      <c r="AT215" s="199" t="s">
        <v>126</v>
      </c>
      <c r="AU215" s="199" t="s">
        <v>80</v>
      </c>
      <c r="AY215" s="14" t="s">
        <v>123</v>
      </c>
      <c r="BE215" s="200">
        <f>IF(N215="základní",J215,0)</f>
        <v>17300</v>
      </c>
      <c r="BF215" s="200">
        <f>IF(N215="snížená",J215,0)</f>
        <v>0</v>
      </c>
      <c r="BG215" s="200">
        <f>IF(N215="zákl. přenesená",J215,0)</f>
        <v>0</v>
      </c>
      <c r="BH215" s="200">
        <f>IF(N215="sníž. přenesená",J215,0)</f>
        <v>0</v>
      </c>
      <c r="BI215" s="200">
        <f>IF(N215="nulová",J215,0)</f>
        <v>0</v>
      </c>
      <c r="BJ215" s="14" t="s">
        <v>78</v>
      </c>
      <c r="BK215" s="200">
        <f>ROUND(I215*H215,2)</f>
        <v>17300</v>
      </c>
      <c r="BL215" s="14" t="s">
        <v>219</v>
      </c>
      <c r="BM215" s="199" t="s">
        <v>359</v>
      </c>
    </row>
    <row r="216" s="2" customFormat="1">
      <c r="A216" s="29"/>
      <c r="B216" s="30"/>
      <c r="C216" s="31"/>
      <c r="D216" s="201" t="s">
        <v>133</v>
      </c>
      <c r="E216" s="31"/>
      <c r="F216" s="202" t="s">
        <v>360</v>
      </c>
      <c r="G216" s="31"/>
      <c r="H216" s="31"/>
      <c r="I216" s="31"/>
      <c r="J216" s="31"/>
      <c r="K216" s="31"/>
      <c r="L216" s="35"/>
      <c r="M216" s="203"/>
      <c r="N216" s="204"/>
      <c r="O216" s="74"/>
      <c r="P216" s="74"/>
      <c r="Q216" s="74"/>
      <c r="R216" s="74"/>
      <c r="S216" s="74"/>
      <c r="T216" s="75"/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T216" s="14" t="s">
        <v>133</v>
      </c>
      <c r="AU216" s="14" t="s">
        <v>80</v>
      </c>
    </row>
    <row r="217" s="2" customFormat="1">
      <c r="A217" s="29"/>
      <c r="B217" s="30"/>
      <c r="C217" s="31"/>
      <c r="D217" s="205" t="s">
        <v>135</v>
      </c>
      <c r="E217" s="31"/>
      <c r="F217" s="206" t="s">
        <v>361</v>
      </c>
      <c r="G217" s="31"/>
      <c r="H217" s="31"/>
      <c r="I217" s="31"/>
      <c r="J217" s="31"/>
      <c r="K217" s="31"/>
      <c r="L217" s="35"/>
      <c r="M217" s="203"/>
      <c r="N217" s="204"/>
      <c r="O217" s="74"/>
      <c r="P217" s="74"/>
      <c r="Q217" s="74"/>
      <c r="R217" s="74"/>
      <c r="S217" s="74"/>
      <c r="T217" s="75"/>
      <c r="U217" s="29"/>
      <c r="V217" s="29"/>
      <c r="W217" s="29"/>
      <c r="X217" s="29"/>
      <c r="Y217" s="29"/>
      <c r="Z217" s="29"/>
      <c r="AA217" s="29"/>
      <c r="AB217" s="29"/>
      <c r="AC217" s="29"/>
      <c r="AD217" s="29"/>
      <c r="AE217" s="29"/>
      <c r="AT217" s="14" t="s">
        <v>135</v>
      </c>
      <c r="AU217" s="14" t="s">
        <v>80</v>
      </c>
    </row>
    <row r="218" s="2" customFormat="1" ht="24.15" customHeight="1">
      <c r="A218" s="29"/>
      <c r="B218" s="30"/>
      <c r="C218" s="189" t="s">
        <v>362</v>
      </c>
      <c r="D218" s="189" t="s">
        <v>126</v>
      </c>
      <c r="E218" s="190" t="s">
        <v>363</v>
      </c>
      <c r="F218" s="191" t="s">
        <v>364</v>
      </c>
      <c r="G218" s="192" t="s">
        <v>129</v>
      </c>
      <c r="H218" s="193">
        <v>10</v>
      </c>
      <c r="I218" s="194">
        <v>960</v>
      </c>
      <c r="J218" s="194">
        <f>ROUND(I218*H218,2)</f>
        <v>9600</v>
      </c>
      <c r="K218" s="191" t="s">
        <v>130</v>
      </c>
      <c r="L218" s="35"/>
      <c r="M218" s="195" t="s">
        <v>17</v>
      </c>
      <c r="N218" s="196" t="s">
        <v>41</v>
      </c>
      <c r="O218" s="197">
        <v>0.38</v>
      </c>
      <c r="P218" s="197">
        <f>O218*H218</f>
        <v>3.7999999999999998</v>
      </c>
      <c r="Q218" s="197">
        <v>0.00076999999999999996</v>
      </c>
      <c r="R218" s="197">
        <f>Q218*H218</f>
        <v>0.0076999999999999994</v>
      </c>
      <c r="S218" s="197">
        <v>0</v>
      </c>
      <c r="T218" s="198">
        <f>S218*H218</f>
        <v>0</v>
      </c>
      <c r="U218" s="29"/>
      <c r="V218" s="29"/>
      <c r="W218" s="29"/>
      <c r="X218" s="29"/>
      <c r="Y218" s="29"/>
      <c r="Z218" s="29"/>
      <c r="AA218" s="29"/>
      <c r="AB218" s="29"/>
      <c r="AC218" s="29"/>
      <c r="AD218" s="29"/>
      <c r="AE218" s="29"/>
      <c r="AR218" s="199" t="s">
        <v>219</v>
      </c>
      <c r="AT218" s="199" t="s">
        <v>126</v>
      </c>
      <c r="AU218" s="199" t="s">
        <v>80</v>
      </c>
      <c r="AY218" s="14" t="s">
        <v>123</v>
      </c>
      <c r="BE218" s="200">
        <f>IF(N218="základní",J218,0)</f>
        <v>9600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4" t="s">
        <v>78</v>
      </c>
      <c r="BK218" s="200">
        <f>ROUND(I218*H218,2)</f>
        <v>9600</v>
      </c>
      <c r="BL218" s="14" t="s">
        <v>219</v>
      </c>
      <c r="BM218" s="199" t="s">
        <v>365</v>
      </c>
    </row>
    <row r="219" s="2" customFormat="1">
      <c r="A219" s="29"/>
      <c r="B219" s="30"/>
      <c r="C219" s="31"/>
      <c r="D219" s="201" t="s">
        <v>133</v>
      </c>
      <c r="E219" s="31"/>
      <c r="F219" s="202" t="s">
        <v>366</v>
      </c>
      <c r="G219" s="31"/>
      <c r="H219" s="31"/>
      <c r="I219" s="31"/>
      <c r="J219" s="31"/>
      <c r="K219" s="31"/>
      <c r="L219" s="35"/>
      <c r="M219" s="203"/>
      <c r="N219" s="204"/>
      <c r="O219" s="74"/>
      <c r="P219" s="74"/>
      <c r="Q219" s="74"/>
      <c r="R219" s="74"/>
      <c r="S219" s="74"/>
      <c r="T219" s="75"/>
      <c r="U219" s="29"/>
      <c r="V219" s="29"/>
      <c r="W219" s="29"/>
      <c r="X219" s="29"/>
      <c r="Y219" s="29"/>
      <c r="Z219" s="29"/>
      <c r="AA219" s="29"/>
      <c r="AB219" s="29"/>
      <c r="AC219" s="29"/>
      <c r="AD219" s="29"/>
      <c r="AE219" s="29"/>
      <c r="AT219" s="14" t="s">
        <v>133</v>
      </c>
      <c r="AU219" s="14" t="s">
        <v>80</v>
      </c>
    </row>
    <row r="220" s="2" customFormat="1">
      <c r="A220" s="29"/>
      <c r="B220" s="30"/>
      <c r="C220" s="31"/>
      <c r="D220" s="205" t="s">
        <v>135</v>
      </c>
      <c r="E220" s="31"/>
      <c r="F220" s="206" t="s">
        <v>367</v>
      </c>
      <c r="G220" s="31"/>
      <c r="H220" s="31"/>
      <c r="I220" s="31"/>
      <c r="J220" s="31"/>
      <c r="K220" s="31"/>
      <c r="L220" s="35"/>
      <c r="M220" s="203"/>
      <c r="N220" s="204"/>
      <c r="O220" s="74"/>
      <c r="P220" s="74"/>
      <c r="Q220" s="74"/>
      <c r="R220" s="74"/>
      <c r="S220" s="74"/>
      <c r="T220" s="75"/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T220" s="14" t="s">
        <v>135</v>
      </c>
      <c r="AU220" s="14" t="s">
        <v>80</v>
      </c>
    </row>
    <row r="221" s="2" customFormat="1" ht="21.75" customHeight="1">
      <c r="A221" s="29"/>
      <c r="B221" s="30"/>
      <c r="C221" s="189" t="s">
        <v>368</v>
      </c>
      <c r="D221" s="189" t="s">
        <v>126</v>
      </c>
      <c r="E221" s="190" t="s">
        <v>369</v>
      </c>
      <c r="F221" s="191" t="s">
        <v>370</v>
      </c>
      <c r="G221" s="192" t="s">
        <v>193</v>
      </c>
      <c r="H221" s="193">
        <v>200</v>
      </c>
      <c r="I221" s="194">
        <v>28.800000000000001</v>
      </c>
      <c r="J221" s="194">
        <f>ROUND(I221*H221,2)</f>
        <v>5760</v>
      </c>
      <c r="K221" s="191" t="s">
        <v>130</v>
      </c>
      <c r="L221" s="35"/>
      <c r="M221" s="195" t="s">
        <v>17</v>
      </c>
      <c r="N221" s="196" t="s">
        <v>41</v>
      </c>
      <c r="O221" s="197">
        <v>0.048000000000000001</v>
      </c>
      <c r="P221" s="197">
        <f>O221*H221</f>
        <v>9.5999999999999996</v>
      </c>
      <c r="Q221" s="197">
        <v>0</v>
      </c>
      <c r="R221" s="197">
        <f>Q221*H221</f>
        <v>0</v>
      </c>
      <c r="S221" s="197">
        <v>0</v>
      </c>
      <c r="T221" s="198">
        <f>S221*H221</f>
        <v>0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99" t="s">
        <v>219</v>
      </c>
      <c r="AT221" s="199" t="s">
        <v>126</v>
      </c>
      <c r="AU221" s="199" t="s">
        <v>80</v>
      </c>
      <c r="AY221" s="14" t="s">
        <v>123</v>
      </c>
      <c r="BE221" s="200">
        <f>IF(N221="základní",J221,0)</f>
        <v>5760</v>
      </c>
      <c r="BF221" s="200">
        <f>IF(N221="snížená",J221,0)</f>
        <v>0</v>
      </c>
      <c r="BG221" s="200">
        <f>IF(N221="zákl. přenesená",J221,0)</f>
        <v>0</v>
      </c>
      <c r="BH221" s="200">
        <f>IF(N221="sníž. přenesená",J221,0)</f>
        <v>0</v>
      </c>
      <c r="BI221" s="200">
        <f>IF(N221="nulová",J221,0)</f>
        <v>0</v>
      </c>
      <c r="BJ221" s="14" t="s">
        <v>78</v>
      </c>
      <c r="BK221" s="200">
        <f>ROUND(I221*H221,2)</f>
        <v>5760</v>
      </c>
      <c r="BL221" s="14" t="s">
        <v>219</v>
      </c>
      <c r="BM221" s="199" t="s">
        <v>371</v>
      </c>
    </row>
    <row r="222" s="2" customFormat="1">
      <c r="A222" s="29"/>
      <c r="B222" s="30"/>
      <c r="C222" s="31"/>
      <c r="D222" s="201" t="s">
        <v>133</v>
      </c>
      <c r="E222" s="31"/>
      <c r="F222" s="202" t="s">
        <v>372</v>
      </c>
      <c r="G222" s="31"/>
      <c r="H222" s="31"/>
      <c r="I222" s="31"/>
      <c r="J222" s="31"/>
      <c r="K222" s="31"/>
      <c r="L222" s="35"/>
      <c r="M222" s="203"/>
      <c r="N222" s="204"/>
      <c r="O222" s="74"/>
      <c r="P222" s="74"/>
      <c r="Q222" s="74"/>
      <c r="R222" s="74"/>
      <c r="S222" s="74"/>
      <c r="T222" s="75"/>
      <c r="U222" s="29"/>
      <c r="V222" s="29"/>
      <c r="W222" s="29"/>
      <c r="X222" s="29"/>
      <c r="Y222" s="29"/>
      <c r="Z222" s="29"/>
      <c r="AA222" s="29"/>
      <c r="AB222" s="29"/>
      <c r="AC222" s="29"/>
      <c r="AD222" s="29"/>
      <c r="AE222" s="29"/>
      <c r="AT222" s="14" t="s">
        <v>133</v>
      </c>
      <c r="AU222" s="14" t="s">
        <v>80</v>
      </c>
    </row>
    <row r="223" s="2" customFormat="1">
      <c r="A223" s="29"/>
      <c r="B223" s="30"/>
      <c r="C223" s="31"/>
      <c r="D223" s="205" t="s">
        <v>135</v>
      </c>
      <c r="E223" s="31"/>
      <c r="F223" s="206" t="s">
        <v>373</v>
      </c>
      <c r="G223" s="31"/>
      <c r="H223" s="31"/>
      <c r="I223" s="31"/>
      <c r="J223" s="31"/>
      <c r="K223" s="31"/>
      <c r="L223" s="35"/>
      <c r="M223" s="203"/>
      <c r="N223" s="204"/>
      <c r="O223" s="74"/>
      <c r="P223" s="74"/>
      <c r="Q223" s="74"/>
      <c r="R223" s="74"/>
      <c r="S223" s="74"/>
      <c r="T223" s="75"/>
      <c r="U223" s="29"/>
      <c r="V223" s="29"/>
      <c r="W223" s="29"/>
      <c r="X223" s="29"/>
      <c r="Y223" s="29"/>
      <c r="Z223" s="29"/>
      <c r="AA223" s="29"/>
      <c r="AB223" s="29"/>
      <c r="AC223" s="29"/>
      <c r="AD223" s="29"/>
      <c r="AE223" s="29"/>
      <c r="AT223" s="14" t="s">
        <v>135</v>
      </c>
      <c r="AU223" s="14" t="s">
        <v>80</v>
      </c>
    </row>
    <row r="224" s="2" customFormat="1" ht="24.15" customHeight="1">
      <c r="A224" s="29"/>
      <c r="B224" s="30"/>
      <c r="C224" s="189" t="s">
        <v>374</v>
      </c>
      <c r="D224" s="189" t="s">
        <v>126</v>
      </c>
      <c r="E224" s="190" t="s">
        <v>375</v>
      </c>
      <c r="F224" s="191" t="s">
        <v>376</v>
      </c>
      <c r="G224" s="192" t="s">
        <v>300</v>
      </c>
      <c r="H224" s="193">
        <v>5</v>
      </c>
      <c r="I224" s="194">
        <v>891</v>
      </c>
      <c r="J224" s="194">
        <f>ROUND(I224*H224,2)</f>
        <v>4455</v>
      </c>
      <c r="K224" s="191" t="s">
        <v>130</v>
      </c>
      <c r="L224" s="35"/>
      <c r="M224" s="195" t="s">
        <v>17</v>
      </c>
      <c r="N224" s="196" t="s">
        <v>41</v>
      </c>
      <c r="O224" s="197">
        <v>0.95399999999999996</v>
      </c>
      <c r="P224" s="197">
        <f>O224*H224</f>
        <v>4.7699999999999996</v>
      </c>
      <c r="Q224" s="197">
        <v>0</v>
      </c>
      <c r="R224" s="197">
        <f>Q224*H224</f>
        <v>0</v>
      </c>
      <c r="S224" s="197">
        <v>0</v>
      </c>
      <c r="T224" s="198">
        <f>S224*H224</f>
        <v>0</v>
      </c>
      <c r="U224" s="29"/>
      <c r="V224" s="29"/>
      <c r="W224" s="29"/>
      <c r="X224" s="29"/>
      <c r="Y224" s="29"/>
      <c r="Z224" s="29"/>
      <c r="AA224" s="29"/>
      <c r="AB224" s="29"/>
      <c r="AC224" s="29"/>
      <c r="AD224" s="29"/>
      <c r="AE224" s="29"/>
      <c r="AR224" s="199" t="s">
        <v>219</v>
      </c>
      <c r="AT224" s="199" t="s">
        <v>126</v>
      </c>
      <c r="AU224" s="199" t="s">
        <v>80</v>
      </c>
      <c r="AY224" s="14" t="s">
        <v>123</v>
      </c>
      <c r="BE224" s="200">
        <f>IF(N224="základní",J224,0)</f>
        <v>4455</v>
      </c>
      <c r="BF224" s="200">
        <f>IF(N224="snížená",J224,0)</f>
        <v>0</v>
      </c>
      <c r="BG224" s="200">
        <f>IF(N224="zákl. přenesená",J224,0)</f>
        <v>0</v>
      </c>
      <c r="BH224" s="200">
        <f>IF(N224="sníž. přenesená",J224,0)</f>
        <v>0</v>
      </c>
      <c r="BI224" s="200">
        <f>IF(N224="nulová",J224,0)</f>
        <v>0</v>
      </c>
      <c r="BJ224" s="14" t="s">
        <v>78</v>
      </c>
      <c r="BK224" s="200">
        <f>ROUND(I224*H224,2)</f>
        <v>4455</v>
      </c>
      <c r="BL224" s="14" t="s">
        <v>219</v>
      </c>
      <c r="BM224" s="199" t="s">
        <v>377</v>
      </c>
    </row>
    <row r="225" s="2" customFormat="1">
      <c r="A225" s="29"/>
      <c r="B225" s="30"/>
      <c r="C225" s="31"/>
      <c r="D225" s="201" t="s">
        <v>133</v>
      </c>
      <c r="E225" s="31"/>
      <c r="F225" s="202" t="s">
        <v>378</v>
      </c>
      <c r="G225" s="31"/>
      <c r="H225" s="31"/>
      <c r="I225" s="31"/>
      <c r="J225" s="31"/>
      <c r="K225" s="31"/>
      <c r="L225" s="35"/>
      <c r="M225" s="203"/>
      <c r="N225" s="204"/>
      <c r="O225" s="74"/>
      <c r="P225" s="74"/>
      <c r="Q225" s="74"/>
      <c r="R225" s="74"/>
      <c r="S225" s="74"/>
      <c r="T225" s="75"/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T225" s="14" t="s">
        <v>133</v>
      </c>
      <c r="AU225" s="14" t="s">
        <v>80</v>
      </c>
    </row>
    <row r="226" s="2" customFormat="1">
      <c r="A226" s="29"/>
      <c r="B226" s="30"/>
      <c r="C226" s="31"/>
      <c r="D226" s="205" t="s">
        <v>135</v>
      </c>
      <c r="E226" s="31"/>
      <c r="F226" s="206" t="s">
        <v>379</v>
      </c>
      <c r="G226" s="31"/>
      <c r="H226" s="31"/>
      <c r="I226" s="31"/>
      <c r="J226" s="31"/>
      <c r="K226" s="31"/>
      <c r="L226" s="35"/>
      <c r="M226" s="203"/>
      <c r="N226" s="204"/>
      <c r="O226" s="74"/>
      <c r="P226" s="74"/>
      <c r="Q226" s="74"/>
      <c r="R226" s="74"/>
      <c r="S226" s="74"/>
      <c r="T226" s="75"/>
      <c r="U226" s="29"/>
      <c r="V226" s="29"/>
      <c r="W226" s="29"/>
      <c r="X226" s="29"/>
      <c r="Y226" s="29"/>
      <c r="Z226" s="29"/>
      <c r="AA226" s="29"/>
      <c r="AB226" s="29"/>
      <c r="AC226" s="29"/>
      <c r="AD226" s="29"/>
      <c r="AE226" s="29"/>
      <c r="AT226" s="14" t="s">
        <v>135</v>
      </c>
      <c r="AU226" s="14" t="s">
        <v>80</v>
      </c>
    </row>
    <row r="227" s="12" customFormat="1" ht="22.8" customHeight="1">
      <c r="A227" s="12"/>
      <c r="B227" s="174"/>
      <c r="C227" s="175"/>
      <c r="D227" s="176" t="s">
        <v>69</v>
      </c>
      <c r="E227" s="187" t="s">
        <v>380</v>
      </c>
      <c r="F227" s="187" t="s">
        <v>381</v>
      </c>
      <c r="G227" s="175"/>
      <c r="H227" s="175"/>
      <c r="I227" s="175"/>
      <c r="J227" s="188">
        <f>BK227</f>
        <v>300515</v>
      </c>
      <c r="K227" s="175"/>
      <c r="L227" s="179"/>
      <c r="M227" s="180"/>
      <c r="N227" s="181"/>
      <c r="O227" s="181"/>
      <c r="P227" s="182">
        <f>SUM(P228:P251)</f>
        <v>363.35000000000002</v>
      </c>
      <c r="Q227" s="181"/>
      <c r="R227" s="182">
        <f>SUM(R228:R251)</f>
        <v>0.45400000000000001</v>
      </c>
      <c r="S227" s="181"/>
      <c r="T227" s="183">
        <f>SUM(T228:T251)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184" t="s">
        <v>80</v>
      </c>
      <c r="AT227" s="185" t="s">
        <v>69</v>
      </c>
      <c r="AU227" s="185" t="s">
        <v>78</v>
      </c>
      <c r="AY227" s="184" t="s">
        <v>123</v>
      </c>
      <c r="BK227" s="186">
        <f>SUM(BK228:BK251)</f>
        <v>300515</v>
      </c>
    </row>
    <row r="228" s="2" customFormat="1" ht="24.15" customHeight="1">
      <c r="A228" s="29"/>
      <c r="B228" s="30"/>
      <c r="C228" s="189" t="s">
        <v>382</v>
      </c>
      <c r="D228" s="189" t="s">
        <v>126</v>
      </c>
      <c r="E228" s="190" t="s">
        <v>383</v>
      </c>
      <c r="F228" s="191" t="s">
        <v>384</v>
      </c>
      <c r="G228" s="192" t="s">
        <v>193</v>
      </c>
      <c r="H228" s="193">
        <v>400</v>
      </c>
      <c r="I228" s="194">
        <v>379</v>
      </c>
      <c r="J228" s="194">
        <f>ROUND(I228*H228,2)</f>
        <v>151600</v>
      </c>
      <c r="K228" s="191" t="s">
        <v>130</v>
      </c>
      <c r="L228" s="35"/>
      <c r="M228" s="195" t="s">
        <v>17</v>
      </c>
      <c r="N228" s="196" t="s">
        <v>41</v>
      </c>
      <c r="O228" s="197">
        <v>0.52900000000000003</v>
      </c>
      <c r="P228" s="197">
        <f>O228*H228</f>
        <v>211.60000000000002</v>
      </c>
      <c r="Q228" s="197">
        <v>0.00075000000000000002</v>
      </c>
      <c r="R228" s="197">
        <f>Q228*H228</f>
        <v>0.29999999999999999</v>
      </c>
      <c r="S228" s="197">
        <v>0</v>
      </c>
      <c r="T228" s="198">
        <f>S228*H228</f>
        <v>0</v>
      </c>
      <c r="U228" s="29"/>
      <c r="V228" s="29"/>
      <c r="W228" s="29"/>
      <c r="X228" s="29"/>
      <c r="Y228" s="29"/>
      <c r="Z228" s="29"/>
      <c r="AA228" s="29"/>
      <c r="AB228" s="29"/>
      <c r="AC228" s="29"/>
      <c r="AD228" s="29"/>
      <c r="AE228" s="29"/>
      <c r="AR228" s="199" t="s">
        <v>219</v>
      </c>
      <c r="AT228" s="199" t="s">
        <v>126</v>
      </c>
      <c r="AU228" s="199" t="s">
        <v>80</v>
      </c>
      <c r="AY228" s="14" t="s">
        <v>123</v>
      </c>
      <c r="BE228" s="200">
        <f>IF(N228="základní",J228,0)</f>
        <v>151600</v>
      </c>
      <c r="BF228" s="200">
        <f>IF(N228="snížená",J228,0)</f>
        <v>0</v>
      </c>
      <c r="BG228" s="200">
        <f>IF(N228="zákl. přenesená",J228,0)</f>
        <v>0</v>
      </c>
      <c r="BH228" s="200">
        <f>IF(N228="sníž. přenesená",J228,0)</f>
        <v>0</v>
      </c>
      <c r="BI228" s="200">
        <f>IF(N228="nulová",J228,0)</f>
        <v>0</v>
      </c>
      <c r="BJ228" s="14" t="s">
        <v>78</v>
      </c>
      <c r="BK228" s="200">
        <f>ROUND(I228*H228,2)</f>
        <v>151600</v>
      </c>
      <c r="BL228" s="14" t="s">
        <v>219</v>
      </c>
      <c r="BM228" s="199" t="s">
        <v>385</v>
      </c>
    </row>
    <row r="229" s="2" customFormat="1">
      <c r="A229" s="29"/>
      <c r="B229" s="30"/>
      <c r="C229" s="31"/>
      <c r="D229" s="201" t="s">
        <v>133</v>
      </c>
      <c r="E229" s="31"/>
      <c r="F229" s="202" t="s">
        <v>386</v>
      </c>
      <c r="G229" s="31"/>
      <c r="H229" s="31"/>
      <c r="I229" s="31"/>
      <c r="J229" s="31"/>
      <c r="K229" s="31"/>
      <c r="L229" s="35"/>
      <c r="M229" s="203"/>
      <c r="N229" s="204"/>
      <c r="O229" s="74"/>
      <c r="P229" s="74"/>
      <c r="Q229" s="74"/>
      <c r="R229" s="74"/>
      <c r="S229" s="74"/>
      <c r="T229" s="75"/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T229" s="14" t="s">
        <v>133</v>
      </c>
      <c r="AU229" s="14" t="s">
        <v>80</v>
      </c>
    </row>
    <row r="230" s="2" customFormat="1">
      <c r="A230" s="29"/>
      <c r="B230" s="30"/>
      <c r="C230" s="31"/>
      <c r="D230" s="205" t="s">
        <v>135</v>
      </c>
      <c r="E230" s="31"/>
      <c r="F230" s="206" t="s">
        <v>387</v>
      </c>
      <c r="G230" s="31"/>
      <c r="H230" s="31"/>
      <c r="I230" s="31"/>
      <c r="J230" s="31"/>
      <c r="K230" s="31"/>
      <c r="L230" s="35"/>
      <c r="M230" s="203"/>
      <c r="N230" s="204"/>
      <c r="O230" s="74"/>
      <c r="P230" s="74"/>
      <c r="Q230" s="74"/>
      <c r="R230" s="74"/>
      <c r="S230" s="74"/>
      <c r="T230" s="75"/>
      <c r="U230" s="29"/>
      <c r="V230" s="29"/>
      <c r="W230" s="29"/>
      <c r="X230" s="29"/>
      <c r="Y230" s="29"/>
      <c r="Z230" s="29"/>
      <c r="AA230" s="29"/>
      <c r="AB230" s="29"/>
      <c r="AC230" s="29"/>
      <c r="AD230" s="29"/>
      <c r="AE230" s="29"/>
      <c r="AT230" s="14" t="s">
        <v>135</v>
      </c>
      <c r="AU230" s="14" t="s">
        <v>80</v>
      </c>
    </row>
    <row r="231" s="2" customFormat="1" ht="37.8" customHeight="1">
      <c r="A231" s="29"/>
      <c r="B231" s="30"/>
      <c r="C231" s="189" t="s">
        <v>388</v>
      </c>
      <c r="D231" s="189" t="s">
        <v>126</v>
      </c>
      <c r="E231" s="190" t="s">
        <v>389</v>
      </c>
      <c r="F231" s="191" t="s">
        <v>390</v>
      </c>
      <c r="G231" s="192" t="s">
        <v>193</v>
      </c>
      <c r="H231" s="193">
        <v>400</v>
      </c>
      <c r="I231" s="194">
        <v>76.799999999999997</v>
      </c>
      <c r="J231" s="194">
        <f>ROUND(I231*H231,2)</f>
        <v>30720</v>
      </c>
      <c r="K231" s="191" t="s">
        <v>130</v>
      </c>
      <c r="L231" s="35"/>
      <c r="M231" s="195" t="s">
        <v>17</v>
      </c>
      <c r="N231" s="196" t="s">
        <v>41</v>
      </c>
      <c r="O231" s="197">
        <v>0.10299999999999999</v>
      </c>
      <c r="P231" s="197">
        <f>O231*H231</f>
        <v>41.199999999999996</v>
      </c>
      <c r="Q231" s="197">
        <v>4.0000000000000003E-05</v>
      </c>
      <c r="R231" s="197">
        <f>Q231*H231</f>
        <v>0.016</v>
      </c>
      <c r="S231" s="197">
        <v>0</v>
      </c>
      <c r="T231" s="198">
        <f>S231*H231</f>
        <v>0</v>
      </c>
      <c r="U231" s="29"/>
      <c r="V231" s="29"/>
      <c r="W231" s="29"/>
      <c r="X231" s="29"/>
      <c r="Y231" s="29"/>
      <c r="Z231" s="29"/>
      <c r="AA231" s="29"/>
      <c r="AB231" s="29"/>
      <c r="AC231" s="29"/>
      <c r="AD231" s="29"/>
      <c r="AE231" s="29"/>
      <c r="AR231" s="199" t="s">
        <v>219</v>
      </c>
      <c r="AT231" s="199" t="s">
        <v>126</v>
      </c>
      <c r="AU231" s="199" t="s">
        <v>80</v>
      </c>
      <c r="AY231" s="14" t="s">
        <v>123</v>
      </c>
      <c r="BE231" s="200">
        <f>IF(N231="základní",J231,0)</f>
        <v>30720</v>
      </c>
      <c r="BF231" s="200">
        <f>IF(N231="snížená",J231,0)</f>
        <v>0</v>
      </c>
      <c r="BG231" s="200">
        <f>IF(N231="zákl. přenesená",J231,0)</f>
        <v>0</v>
      </c>
      <c r="BH231" s="200">
        <f>IF(N231="sníž. přenesená",J231,0)</f>
        <v>0</v>
      </c>
      <c r="BI231" s="200">
        <f>IF(N231="nulová",J231,0)</f>
        <v>0</v>
      </c>
      <c r="BJ231" s="14" t="s">
        <v>78</v>
      </c>
      <c r="BK231" s="200">
        <f>ROUND(I231*H231,2)</f>
        <v>30720</v>
      </c>
      <c r="BL231" s="14" t="s">
        <v>219</v>
      </c>
      <c r="BM231" s="199" t="s">
        <v>391</v>
      </c>
    </row>
    <row r="232" s="2" customFormat="1">
      <c r="A232" s="29"/>
      <c r="B232" s="30"/>
      <c r="C232" s="31"/>
      <c r="D232" s="201" t="s">
        <v>133</v>
      </c>
      <c r="E232" s="31"/>
      <c r="F232" s="202" t="s">
        <v>392</v>
      </c>
      <c r="G232" s="31"/>
      <c r="H232" s="31"/>
      <c r="I232" s="31"/>
      <c r="J232" s="31"/>
      <c r="K232" s="31"/>
      <c r="L232" s="35"/>
      <c r="M232" s="203"/>
      <c r="N232" s="204"/>
      <c r="O232" s="74"/>
      <c r="P232" s="74"/>
      <c r="Q232" s="74"/>
      <c r="R232" s="74"/>
      <c r="S232" s="74"/>
      <c r="T232" s="75"/>
      <c r="U232" s="29"/>
      <c r="V232" s="29"/>
      <c r="W232" s="29"/>
      <c r="X232" s="29"/>
      <c r="Y232" s="29"/>
      <c r="Z232" s="29"/>
      <c r="AA232" s="29"/>
      <c r="AB232" s="29"/>
      <c r="AC232" s="29"/>
      <c r="AD232" s="29"/>
      <c r="AE232" s="29"/>
      <c r="AT232" s="14" t="s">
        <v>133</v>
      </c>
      <c r="AU232" s="14" t="s">
        <v>80</v>
      </c>
    </row>
    <row r="233" s="2" customFormat="1">
      <c r="A233" s="29"/>
      <c r="B233" s="30"/>
      <c r="C233" s="31"/>
      <c r="D233" s="205" t="s">
        <v>135</v>
      </c>
      <c r="E233" s="31"/>
      <c r="F233" s="206" t="s">
        <v>393</v>
      </c>
      <c r="G233" s="31"/>
      <c r="H233" s="31"/>
      <c r="I233" s="31"/>
      <c r="J233" s="31"/>
      <c r="K233" s="31"/>
      <c r="L233" s="35"/>
      <c r="M233" s="203"/>
      <c r="N233" s="204"/>
      <c r="O233" s="74"/>
      <c r="P233" s="74"/>
      <c r="Q233" s="74"/>
      <c r="R233" s="74"/>
      <c r="S233" s="74"/>
      <c r="T233" s="75"/>
      <c r="U233" s="29"/>
      <c r="V233" s="29"/>
      <c r="W233" s="29"/>
      <c r="X233" s="29"/>
      <c r="Y233" s="29"/>
      <c r="Z233" s="29"/>
      <c r="AA233" s="29"/>
      <c r="AB233" s="29"/>
      <c r="AC233" s="29"/>
      <c r="AD233" s="29"/>
      <c r="AE233" s="29"/>
      <c r="AT233" s="14" t="s">
        <v>135</v>
      </c>
      <c r="AU233" s="14" t="s">
        <v>80</v>
      </c>
    </row>
    <row r="234" s="2" customFormat="1" ht="21.75" customHeight="1">
      <c r="A234" s="29"/>
      <c r="B234" s="30"/>
      <c r="C234" s="189" t="s">
        <v>394</v>
      </c>
      <c r="D234" s="189" t="s">
        <v>126</v>
      </c>
      <c r="E234" s="190" t="s">
        <v>395</v>
      </c>
      <c r="F234" s="191" t="s">
        <v>396</v>
      </c>
      <c r="G234" s="192" t="s">
        <v>129</v>
      </c>
      <c r="H234" s="193">
        <v>50</v>
      </c>
      <c r="I234" s="194">
        <v>222</v>
      </c>
      <c r="J234" s="194">
        <f>ROUND(I234*H234,2)</f>
        <v>11100</v>
      </c>
      <c r="K234" s="191" t="s">
        <v>130</v>
      </c>
      <c r="L234" s="35"/>
      <c r="M234" s="195" t="s">
        <v>17</v>
      </c>
      <c r="N234" s="196" t="s">
        <v>41</v>
      </c>
      <c r="O234" s="197">
        <v>0.23000000000000001</v>
      </c>
      <c r="P234" s="197">
        <f>O234*H234</f>
        <v>11.5</v>
      </c>
      <c r="Q234" s="197">
        <v>0.00012999999999999999</v>
      </c>
      <c r="R234" s="197">
        <f>Q234*H234</f>
        <v>0.0064999999999999997</v>
      </c>
      <c r="S234" s="197">
        <v>0</v>
      </c>
      <c r="T234" s="198">
        <f>S234*H234</f>
        <v>0</v>
      </c>
      <c r="U234" s="29"/>
      <c r="V234" s="29"/>
      <c r="W234" s="29"/>
      <c r="X234" s="29"/>
      <c r="Y234" s="29"/>
      <c r="Z234" s="29"/>
      <c r="AA234" s="29"/>
      <c r="AB234" s="29"/>
      <c r="AC234" s="29"/>
      <c r="AD234" s="29"/>
      <c r="AE234" s="29"/>
      <c r="AR234" s="199" t="s">
        <v>219</v>
      </c>
      <c r="AT234" s="199" t="s">
        <v>126</v>
      </c>
      <c r="AU234" s="199" t="s">
        <v>80</v>
      </c>
      <c r="AY234" s="14" t="s">
        <v>123</v>
      </c>
      <c r="BE234" s="200">
        <f>IF(N234="základní",J234,0)</f>
        <v>11100</v>
      </c>
      <c r="BF234" s="200">
        <f>IF(N234="snížená",J234,0)</f>
        <v>0</v>
      </c>
      <c r="BG234" s="200">
        <f>IF(N234="zákl. přenesená",J234,0)</f>
        <v>0</v>
      </c>
      <c r="BH234" s="200">
        <f>IF(N234="sníž. přenesená",J234,0)</f>
        <v>0</v>
      </c>
      <c r="BI234" s="200">
        <f>IF(N234="nulová",J234,0)</f>
        <v>0</v>
      </c>
      <c r="BJ234" s="14" t="s">
        <v>78</v>
      </c>
      <c r="BK234" s="200">
        <f>ROUND(I234*H234,2)</f>
        <v>11100</v>
      </c>
      <c r="BL234" s="14" t="s">
        <v>219</v>
      </c>
      <c r="BM234" s="199" t="s">
        <v>397</v>
      </c>
    </row>
    <row r="235" s="2" customFormat="1">
      <c r="A235" s="29"/>
      <c r="B235" s="30"/>
      <c r="C235" s="31"/>
      <c r="D235" s="201" t="s">
        <v>133</v>
      </c>
      <c r="E235" s="31"/>
      <c r="F235" s="202" t="s">
        <v>398</v>
      </c>
      <c r="G235" s="31"/>
      <c r="H235" s="31"/>
      <c r="I235" s="31"/>
      <c r="J235" s="31"/>
      <c r="K235" s="31"/>
      <c r="L235" s="35"/>
      <c r="M235" s="203"/>
      <c r="N235" s="204"/>
      <c r="O235" s="74"/>
      <c r="P235" s="74"/>
      <c r="Q235" s="74"/>
      <c r="R235" s="74"/>
      <c r="S235" s="74"/>
      <c r="T235" s="75"/>
      <c r="U235" s="29"/>
      <c r="V235" s="29"/>
      <c r="W235" s="29"/>
      <c r="X235" s="29"/>
      <c r="Y235" s="29"/>
      <c r="Z235" s="29"/>
      <c r="AA235" s="29"/>
      <c r="AB235" s="29"/>
      <c r="AC235" s="29"/>
      <c r="AD235" s="29"/>
      <c r="AE235" s="29"/>
      <c r="AT235" s="14" t="s">
        <v>133</v>
      </c>
      <c r="AU235" s="14" t="s">
        <v>80</v>
      </c>
    </row>
    <row r="236" s="2" customFormat="1">
      <c r="A236" s="29"/>
      <c r="B236" s="30"/>
      <c r="C236" s="31"/>
      <c r="D236" s="205" t="s">
        <v>135</v>
      </c>
      <c r="E236" s="31"/>
      <c r="F236" s="206" t="s">
        <v>399</v>
      </c>
      <c r="G236" s="31"/>
      <c r="H236" s="31"/>
      <c r="I236" s="31"/>
      <c r="J236" s="31"/>
      <c r="K236" s="31"/>
      <c r="L236" s="35"/>
      <c r="M236" s="203"/>
      <c r="N236" s="204"/>
      <c r="O236" s="74"/>
      <c r="P236" s="74"/>
      <c r="Q236" s="74"/>
      <c r="R236" s="74"/>
      <c r="S236" s="74"/>
      <c r="T236" s="75"/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T236" s="14" t="s">
        <v>135</v>
      </c>
      <c r="AU236" s="14" t="s">
        <v>80</v>
      </c>
    </row>
    <row r="237" s="2" customFormat="1" ht="24.15" customHeight="1">
      <c r="A237" s="29"/>
      <c r="B237" s="30"/>
      <c r="C237" s="189" t="s">
        <v>400</v>
      </c>
      <c r="D237" s="189" t="s">
        <v>126</v>
      </c>
      <c r="E237" s="190" t="s">
        <v>401</v>
      </c>
      <c r="F237" s="191" t="s">
        <v>402</v>
      </c>
      <c r="G237" s="192" t="s">
        <v>129</v>
      </c>
      <c r="H237" s="193">
        <v>50</v>
      </c>
      <c r="I237" s="194">
        <v>510</v>
      </c>
      <c r="J237" s="194">
        <f>ROUND(I237*H237,2)</f>
        <v>25500</v>
      </c>
      <c r="K237" s="191" t="s">
        <v>130</v>
      </c>
      <c r="L237" s="35"/>
      <c r="M237" s="195" t="s">
        <v>17</v>
      </c>
      <c r="N237" s="196" t="s">
        <v>41</v>
      </c>
      <c r="O237" s="197">
        <v>0.16</v>
      </c>
      <c r="P237" s="197">
        <f>O237*H237</f>
        <v>8</v>
      </c>
      <c r="Q237" s="197">
        <v>0.00027999999999999998</v>
      </c>
      <c r="R237" s="197">
        <f>Q237*H237</f>
        <v>0.013999999999999999</v>
      </c>
      <c r="S237" s="197">
        <v>0</v>
      </c>
      <c r="T237" s="198">
        <f>S237*H237</f>
        <v>0</v>
      </c>
      <c r="U237" s="29"/>
      <c r="V237" s="29"/>
      <c r="W237" s="29"/>
      <c r="X237" s="29"/>
      <c r="Y237" s="29"/>
      <c r="Z237" s="29"/>
      <c r="AA237" s="29"/>
      <c r="AB237" s="29"/>
      <c r="AC237" s="29"/>
      <c r="AD237" s="29"/>
      <c r="AE237" s="29"/>
      <c r="AR237" s="199" t="s">
        <v>219</v>
      </c>
      <c r="AT237" s="199" t="s">
        <v>126</v>
      </c>
      <c r="AU237" s="199" t="s">
        <v>80</v>
      </c>
      <c r="AY237" s="14" t="s">
        <v>123</v>
      </c>
      <c r="BE237" s="200">
        <f>IF(N237="základní",J237,0)</f>
        <v>25500</v>
      </c>
      <c r="BF237" s="200">
        <f>IF(N237="snížená",J237,0)</f>
        <v>0</v>
      </c>
      <c r="BG237" s="200">
        <f>IF(N237="zákl. přenesená",J237,0)</f>
        <v>0</v>
      </c>
      <c r="BH237" s="200">
        <f>IF(N237="sníž. přenesená",J237,0)</f>
        <v>0</v>
      </c>
      <c r="BI237" s="200">
        <f>IF(N237="nulová",J237,0)</f>
        <v>0</v>
      </c>
      <c r="BJ237" s="14" t="s">
        <v>78</v>
      </c>
      <c r="BK237" s="200">
        <f>ROUND(I237*H237,2)</f>
        <v>25500</v>
      </c>
      <c r="BL237" s="14" t="s">
        <v>219</v>
      </c>
      <c r="BM237" s="199" t="s">
        <v>403</v>
      </c>
    </row>
    <row r="238" s="2" customFormat="1">
      <c r="A238" s="29"/>
      <c r="B238" s="30"/>
      <c r="C238" s="31"/>
      <c r="D238" s="201" t="s">
        <v>133</v>
      </c>
      <c r="E238" s="31"/>
      <c r="F238" s="202" t="s">
        <v>404</v>
      </c>
      <c r="G238" s="31"/>
      <c r="H238" s="31"/>
      <c r="I238" s="31"/>
      <c r="J238" s="31"/>
      <c r="K238" s="31"/>
      <c r="L238" s="35"/>
      <c r="M238" s="203"/>
      <c r="N238" s="204"/>
      <c r="O238" s="74"/>
      <c r="P238" s="74"/>
      <c r="Q238" s="74"/>
      <c r="R238" s="74"/>
      <c r="S238" s="74"/>
      <c r="T238" s="75"/>
      <c r="U238" s="29"/>
      <c r="V238" s="29"/>
      <c r="W238" s="29"/>
      <c r="X238" s="29"/>
      <c r="Y238" s="29"/>
      <c r="Z238" s="29"/>
      <c r="AA238" s="29"/>
      <c r="AB238" s="29"/>
      <c r="AC238" s="29"/>
      <c r="AD238" s="29"/>
      <c r="AE238" s="29"/>
      <c r="AT238" s="14" t="s">
        <v>133</v>
      </c>
      <c r="AU238" s="14" t="s">
        <v>80</v>
      </c>
    </row>
    <row r="239" s="2" customFormat="1">
      <c r="A239" s="29"/>
      <c r="B239" s="30"/>
      <c r="C239" s="31"/>
      <c r="D239" s="205" t="s">
        <v>135</v>
      </c>
      <c r="E239" s="31"/>
      <c r="F239" s="206" t="s">
        <v>405</v>
      </c>
      <c r="G239" s="31"/>
      <c r="H239" s="31"/>
      <c r="I239" s="31"/>
      <c r="J239" s="31"/>
      <c r="K239" s="31"/>
      <c r="L239" s="35"/>
      <c r="M239" s="203"/>
      <c r="N239" s="204"/>
      <c r="O239" s="74"/>
      <c r="P239" s="74"/>
      <c r="Q239" s="74"/>
      <c r="R239" s="74"/>
      <c r="S239" s="74"/>
      <c r="T239" s="75"/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T239" s="14" t="s">
        <v>135</v>
      </c>
      <c r="AU239" s="14" t="s">
        <v>80</v>
      </c>
    </row>
    <row r="240" s="2" customFormat="1" ht="16.5" customHeight="1">
      <c r="A240" s="29"/>
      <c r="B240" s="30"/>
      <c r="C240" s="189" t="s">
        <v>406</v>
      </c>
      <c r="D240" s="189" t="s">
        <v>126</v>
      </c>
      <c r="E240" s="190" t="s">
        <v>407</v>
      </c>
      <c r="F240" s="191" t="s">
        <v>408</v>
      </c>
      <c r="G240" s="192" t="s">
        <v>129</v>
      </c>
      <c r="H240" s="193">
        <v>50</v>
      </c>
      <c r="I240" s="194">
        <v>329</v>
      </c>
      <c r="J240" s="194">
        <f>ROUND(I240*H240,2)</f>
        <v>16450</v>
      </c>
      <c r="K240" s="191" t="s">
        <v>130</v>
      </c>
      <c r="L240" s="35"/>
      <c r="M240" s="195" t="s">
        <v>17</v>
      </c>
      <c r="N240" s="196" t="s">
        <v>41</v>
      </c>
      <c r="O240" s="197">
        <v>0.20399999999999999</v>
      </c>
      <c r="P240" s="197">
        <f>O240*H240</f>
        <v>10.199999999999999</v>
      </c>
      <c r="Q240" s="197">
        <v>0.00075000000000000002</v>
      </c>
      <c r="R240" s="197">
        <f>Q240*H240</f>
        <v>0.037499999999999999</v>
      </c>
      <c r="S240" s="197">
        <v>0</v>
      </c>
      <c r="T240" s="198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99" t="s">
        <v>219</v>
      </c>
      <c r="AT240" s="199" t="s">
        <v>126</v>
      </c>
      <c r="AU240" s="199" t="s">
        <v>80</v>
      </c>
      <c r="AY240" s="14" t="s">
        <v>123</v>
      </c>
      <c r="BE240" s="200">
        <f>IF(N240="základní",J240,0)</f>
        <v>16450</v>
      </c>
      <c r="BF240" s="200">
        <f>IF(N240="snížená",J240,0)</f>
        <v>0</v>
      </c>
      <c r="BG240" s="200">
        <f>IF(N240="zákl. přenesená",J240,0)</f>
        <v>0</v>
      </c>
      <c r="BH240" s="200">
        <f>IF(N240="sníž. přenesená",J240,0)</f>
        <v>0</v>
      </c>
      <c r="BI240" s="200">
        <f>IF(N240="nulová",J240,0)</f>
        <v>0</v>
      </c>
      <c r="BJ240" s="14" t="s">
        <v>78</v>
      </c>
      <c r="BK240" s="200">
        <f>ROUND(I240*H240,2)</f>
        <v>16450</v>
      </c>
      <c r="BL240" s="14" t="s">
        <v>219</v>
      </c>
      <c r="BM240" s="199" t="s">
        <v>409</v>
      </c>
    </row>
    <row r="241" s="2" customFormat="1">
      <c r="A241" s="29"/>
      <c r="B241" s="30"/>
      <c r="C241" s="31"/>
      <c r="D241" s="201" t="s">
        <v>133</v>
      </c>
      <c r="E241" s="31"/>
      <c r="F241" s="202" t="s">
        <v>410</v>
      </c>
      <c r="G241" s="31"/>
      <c r="H241" s="31"/>
      <c r="I241" s="31"/>
      <c r="J241" s="31"/>
      <c r="K241" s="31"/>
      <c r="L241" s="35"/>
      <c r="M241" s="203"/>
      <c r="N241" s="204"/>
      <c r="O241" s="74"/>
      <c r="P241" s="74"/>
      <c r="Q241" s="74"/>
      <c r="R241" s="74"/>
      <c r="S241" s="74"/>
      <c r="T241" s="75"/>
      <c r="U241" s="29"/>
      <c r="V241" s="29"/>
      <c r="W241" s="29"/>
      <c r="X241" s="29"/>
      <c r="Y241" s="29"/>
      <c r="Z241" s="29"/>
      <c r="AA241" s="29"/>
      <c r="AB241" s="29"/>
      <c r="AC241" s="29"/>
      <c r="AD241" s="29"/>
      <c r="AE241" s="29"/>
      <c r="AT241" s="14" t="s">
        <v>133</v>
      </c>
      <c r="AU241" s="14" t="s">
        <v>80</v>
      </c>
    </row>
    <row r="242" s="2" customFormat="1">
      <c r="A242" s="29"/>
      <c r="B242" s="30"/>
      <c r="C242" s="31"/>
      <c r="D242" s="205" t="s">
        <v>135</v>
      </c>
      <c r="E242" s="31"/>
      <c r="F242" s="206" t="s">
        <v>411</v>
      </c>
      <c r="G242" s="31"/>
      <c r="H242" s="31"/>
      <c r="I242" s="31"/>
      <c r="J242" s="31"/>
      <c r="K242" s="31"/>
      <c r="L242" s="35"/>
      <c r="M242" s="203"/>
      <c r="N242" s="204"/>
      <c r="O242" s="74"/>
      <c r="P242" s="74"/>
      <c r="Q242" s="74"/>
      <c r="R242" s="74"/>
      <c r="S242" s="74"/>
      <c r="T242" s="75"/>
      <c r="U242" s="29"/>
      <c r="V242" s="29"/>
      <c r="W242" s="29"/>
      <c r="X242" s="29"/>
      <c r="Y242" s="29"/>
      <c r="Z242" s="29"/>
      <c r="AA242" s="29"/>
      <c r="AB242" s="29"/>
      <c r="AC242" s="29"/>
      <c r="AD242" s="29"/>
      <c r="AE242" s="29"/>
      <c r="AT242" s="14" t="s">
        <v>135</v>
      </c>
      <c r="AU242" s="14" t="s">
        <v>80</v>
      </c>
    </row>
    <row r="243" s="2" customFormat="1" ht="24.15" customHeight="1">
      <c r="A243" s="29"/>
      <c r="B243" s="30"/>
      <c r="C243" s="189" t="s">
        <v>412</v>
      </c>
      <c r="D243" s="189" t="s">
        <v>126</v>
      </c>
      <c r="E243" s="190" t="s">
        <v>413</v>
      </c>
      <c r="F243" s="191" t="s">
        <v>414</v>
      </c>
      <c r="G243" s="192" t="s">
        <v>193</v>
      </c>
      <c r="H243" s="193">
        <v>400</v>
      </c>
      <c r="I243" s="194">
        <v>60.700000000000003</v>
      </c>
      <c r="J243" s="194">
        <f>ROUND(I243*H243,2)</f>
        <v>24280</v>
      </c>
      <c r="K243" s="191" t="s">
        <v>130</v>
      </c>
      <c r="L243" s="35"/>
      <c r="M243" s="195" t="s">
        <v>17</v>
      </c>
      <c r="N243" s="196" t="s">
        <v>41</v>
      </c>
      <c r="O243" s="197">
        <v>0.067000000000000004</v>
      </c>
      <c r="P243" s="197">
        <f>O243*H243</f>
        <v>26.800000000000001</v>
      </c>
      <c r="Q243" s="197">
        <v>0.00019000000000000001</v>
      </c>
      <c r="R243" s="197">
        <f>Q243*H243</f>
        <v>0.075999999999999998</v>
      </c>
      <c r="S243" s="197">
        <v>0</v>
      </c>
      <c r="T243" s="198">
        <f>S243*H243</f>
        <v>0</v>
      </c>
      <c r="U243" s="29"/>
      <c r="V243" s="29"/>
      <c r="W243" s="29"/>
      <c r="X243" s="29"/>
      <c r="Y243" s="29"/>
      <c r="Z243" s="29"/>
      <c r="AA243" s="29"/>
      <c r="AB243" s="29"/>
      <c r="AC243" s="29"/>
      <c r="AD243" s="29"/>
      <c r="AE243" s="29"/>
      <c r="AR243" s="199" t="s">
        <v>219</v>
      </c>
      <c r="AT243" s="199" t="s">
        <v>126</v>
      </c>
      <c r="AU243" s="199" t="s">
        <v>80</v>
      </c>
      <c r="AY243" s="14" t="s">
        <v>123</v>
      </c>
      <c r="BE243" s="200">
        <f>IF(N243="základní",J243,0)</f>
        <v>24280</v>
      </c>
      <c r="BF243" s="200">
        <f>IF(N243="snížená",J243,0)</f>
        <v>0</v>
      </c>
      <c r="BG243" s="200">
        <f>IF(N243="zákl. přenesená",J243,0)</f>
        <v>0</v>
      </c>
      <c r="BH243" s="200">
        <f>IF(N243="sníž. přenesená",J243,0)</f>
        <v>0</v>
      </c>
      <c r="BI243" s="200">
        <f>IF(N243="nulová",J243,0)</f>
        <v>0</v>
      </c>
      <c r="BJ243" s="14" t="s">
        <v>78</v>
      </c>
      <c r="BK243" s="200">
        <f>ROUND(I243*H243,2)</f>
        <v>24280</v>
      </c>
      <c r="BL243" s="14" t="s">
        <v>219</v>
      </c>
      <c r="BM243" s="199" t="s">
        <v>415</v>
      </c>
    </row>
    <row r="244" s="2" customFormat="1">
      <c r="A244" s="29"/>
      <c r="B244" s="30"/>
      <c r="C244" s="31"/>
      <c r="D244" s="201" t="s">
        <v>133</v>
      </c>
      <c r="E244" s="31"/>
      <c r="F244" s="202" t="s">
        <v>416</v>
      </c>
      <c r="G244" s="31"/>
      <c r="H244" s="31"/>
      <c r="I244" s="31"/>
      <c r="J244" s="31"/>
      <c r="K244" s="31"/>
      <c r="L244" s="35"/>
      <c r="M244" s="203"/>
      <c r="N244" s="204"/>
      <c r="O244" s="74"/>
      <c r="P244" s="74"/>
      <c r="Q244" s="74"/>
      <c r="R244" s="74"/>
      <c r="S244" s="74"/>
      <c r="T244" s="75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T244" s="14" t="s">
        <v>133</v>
      </c>
      <c r="AU244" s="14" t="s">
        <v>80</v>
      </c>
    </row>
    <row r="245" s="2" customFormat="1">
      <c r="A245" s="29"/>
      <c r="B245" s="30"/>
      <c r="C245" s="31"/>
      <c r="D245" s="205" t="s">
        <v>135</v>
      </c>
      <c r="E245" s="31"/>
      <c r="F245" s="206" t="s">
        <v>417</v>
      </c>
      <c r="G245" s="31"/>
      <c r="H245" s="31"/>
      <c r="I245" s="31"/>
      <c r="J245" s="31"/>
      <c r="K245" s="31"/>
      <c r="L245" s="35"/>
      <c r="M245" s="203"/>
      <c r="N245" s="204"/>
      <c r="O245" s="74"/>
      <c r="P245" s="74"/>
      <c r="Q245" s="74"/>
      <c r="R245" s="74"/>
      <c r="S245" s="74"/>
      <c r="T245" s="75"/>
      <c r="U245" s="29"/>
      <c r="V245" s="29"/>
      <c r="W245" s="29"/>
      <c r="X245" s="29"/>
      <c r="Y245" s="29"/>
      <c r="Z245" s="29"/>
      <c r="AA245" s="29"/>
      <c r="AB245" s="29"/>
      <c r="AC245" s="29"/>
      <c r="AD245" s="29"/>
      <c r="AE245" s="29"/>
      <c r="AT245" s="14" t="s">
        <v>135</v>
      </c>
      <c r="AU245" s="14" t="s">
        <v>80</v>
      </c>
    </row>
    <row r="246" s="2" customFormat="1" ht="21.75" customHeight="1">
      <c r="A246" s="29"/>
      <c r="B246" s="30"/>
      <c r="C246" s="189" t="s">
        <v>418</v>
      </c>
      <c r="D246" s="189" t="s">
        <v>126</v>
      </c>
      <c r="E246" s="190" t="s">
        <v>419</v>
      </c>
      <c r="F246" s="191" t="s">
        <v>420</v>
      </c>
      <c r="G246" s="192" t="s">
        <v>193</v>
      </c>
      <c r="H246" s="193">
        <v>400</v>
      </c>
      <c r="I246" s="194">
        <v>52.600000000000001</v>
      </c>
      <c r="J246" s="194">
        <f>ROUND(I246*H246,2)</f>
        <v>21040</v>
      </c>
      <c r="K246" s="191" t="s">
        <v>130</v>
      </c>
      <c r="L246" s="35"/>
      <c r="M246" s="195" t="s">
        <v>17</v>
      </c>
      <c r="N246" s="196" t="s">
        <v>41</v>
      </c>
      <c r="O246" s="197">
        <v>0.082000000000000003</v>
      </c>
      <c r="P246" s="197">
        <f>O246*H246</f>
        <v>32.800000000000004</v>
      </c>
      <c r="Q246" s="197">
        <v>1.0000000000000001E-05</v>
      </c>
      <c r="R246" s="197">
        <f>Q246*H246</f>
        <v>0.0040000000000000001</v>
      </c>
      <c r="S246" s="197">
        <v>0</v>
      </c>
      <c r="T246" s="198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99" t="s">
        <v>219</v>
      </c>
      <c r="AT246" s="199" t="s">
        <v>126</v>
      </c>
      <c r="AU246" s="199" t="s">
        <v>80</v>
      </c>
      <c r="AY246" s="14" t="s">
        <v>123</v>
      </c>
      <c r="BE246" s="200">
        <f>IF(N246="základní",J246,0)</f>
        <v>21040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4" t="s">
        <v>78</v>
      </c>
      <c r="BK246" s="200">
        <f>ROUND(I246*H246,2)</f>
        <v>21040</v>
      </c>
      <c r="BL246" s="14" t="s">
        <v>219</v>
      </c>
      <c r="BM246" s="199" t="s">
        <v>421</v>
      </c>
    </row>
    <row r="247" s="2" customFormat="1">
      <c r="A247" s="29"/>
      <c r="B247" s="30"/>
      <c r="C247" s="31"/>
      <c r="D247" s="201" t="s">
        <v>133</v>
      </c>
      <c r="E247" s="31"/>
      <c r="F247" s="202" t="s">
        <v>422</v>
      </c>
      <c r="G247" s="31"/>
      <c r="H247" s="31"/>
      <c r="I247" s="31"/>
      <c r="J247" s="31"/>
      <c r="K247" s="31"/>
      <c r="L247" s="35"/>
      <c r="M247" s="203"/>
      <c r="N247" s="204"/>
      <c r="O247" s="74"/>
      <c r="P247" s="74"/>
      <c r="Q247" s="74"/>
      <c r="R247" s="74"/>
      <c r="S247" s="74"/>
      <c r="T247" s="75"/>
      <c r="U247" s="29"/>
      <c r="V247" s="29"/>
      <c r="W247" s="29"/>
      <c r="X247" s="29"/>
      <c r="Y247" s="29"/>
      <c r="Z247" s="29"/>
      <c r="AA247" s="29"/>
      <c r="AB247" s="29"/>
      <c r="AC247" s="29"/>
      <c r="AD247" s="29"/>
      <c r="AE247" s="29"/>
      <c r="AT247" s="14" t="s">
        <v>133</v>
      </c>
      <c r="AU247" s="14" t="s">
        <v>80</v>
      </c>
    </row>
    <row r="248" s="2" customFormat="1">
      <c r="A248" s="29"/>
      <c r="B248" s="30"/>
      <c r="C248" s="31"/>
      <c r="D248" s="205" t="s">
        <v>135</v>
      </c>
      <c r="E248" s="31"/>
      <c r="F248" s="206" t="s">
        <v>423</v>
      </c>
      <c r="G248" s="31"/>
      <c r="H248" s="31"/>
      <c r="I248" s="31"/>
      <c r="J248" s="31"/>
      <c r="K248" s="31"/>
      <c r="L248" s="35"/>
      <c r="M248" s="203"/>
      <c r="N248" s="204"/>
      <c r="O248" s="74"/>
      <c r="P248" s="74"/>
      <c r="Q248" s="74"/>
      <c r="R248" s="74"/>
      <c r="S248" s="74"/>
      <c r="T248" s="75"/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T248" s="14" t="s">
        <v>135</v>
      </c>
      <c r="AU248" s="14" t="s">
        <v>80</v>
      </c>
    </row>
    <row r="249" s="2" customFormat="1" ht="24.15" customHeight="1">
      <c r="A249" s="29"/>
      <c r="B249" s="30"/>
      <c r="C249" s="189" t="s">
        <v>424</v>
      </c>
      <c r="D249" s="189" t="s">
        <v>126</v>
      </c>
      <c r="E249" s="190" t="s">
        <v>425</v>
      </c>
      <c r="F249" s="191" t="s">
        <v>426</v>
      </c>
      <c r="G249" s="192" t="s">
        <v>300</v>
      </c>
      <c r="H249" s="193">
        <v>25</v>
      </c>
      <c r="I249" s="194">
        <v>793</v>
      </c>
      <c r="J249" s="194">
        <f>ROUND(I249*H249,2)</f>
        <v>19825</v>
      </c>
      <c r="K249" s="191" t="s">
        <v>130</v>
      </c>
      <c r="L249" s="35"/>
      <c r="M249" s="195" t="s">
        <v>17</v>
      </c>
      <c r="N249" s="196" t="s">
        <v>41</v>
      </c>
      <c r="O249" s="197">
        <v>0.84999999999999998</v>
      </c>
      <c r="P249" s="197">
        <f>O249*H249</f>
        <v>21.25</v>
      </c>
      <c r="Q249" s="197">
        <v>0</v>
      </c>
      <c r="R249" s="197">
        <f>Q249*H249</f>
        <v>0</v>
      </c>
      <c r="S249" s="197">
        <v>0</v>
      </c>
      <c r="T249" s="198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99" t="s">
        <v>219</v>
      </c>
      <c r="AT249" s="199" t="s">
        <v>126</v>
      </c>
      <c r="AU249" s="199" t="s">
        <v>80</v>
      </c>
      <c r="AY249" s="14" t="s">
        <v>123</v>
      </c>
      <c r="BE249" s="200">
        <f>IF(N249="základní",J249,0)</f>
        <v>19825</v>
      </c>
      <c r="BF249" s="200">
        <f>IF(N249="snížená",J249,0)</f>
        <v>0</v>
      </c>
      <c r="BG249" s="200">
        <f>IF(N249="zákl. přenesená",J249,0)</f>
        <v>0</v>
      </c>
      <c r="BH249" s="200">
        <f>IF(N249="sníž. přenesená",J249,0)</f>
        <v>0</v>
      </c>
      <c r="BI249" s="200">
        <f>IF(N249="nulová",J249,0)</f>
        <v>0</v>
      </c>
      <c r="BJ249" s="14" t="s">
        <v>78</v>
      </c>
      <c r="BK249" s="200">
        <f>ROUND(I249*H249,2)</f>
        <v>19825</v>
      </c>
      <c r="BL249" s="14" t="s">
        <v>219</v>
      </c>
      <c r="BM249" s="199" t="s">
        <v>427</v>
      </c>
    </row>
    <row r="250" s="2" customFormat="1">
      <c r="A250" s="29"/>
      <c r="B250" s="30"/>
      <c r="C250" s="31"/>
      <c r="D250" s="201" t="s">
        <v>133</v>
      </c>
      <c r="E250" s="31"/>
      <c r="F250" s="202" t="s">
        <v>428</v>
      </c>
      <c r="G250" s="31"/>
      <c r="H250" s="31"/>
      <c r="I250" s="31"/>
      <c r="J250" s="31"/>
      <c r="K250" s="31"/>
      <c r="L250" s="35"/>
      <c r="M250" s="203"/>
      <c r="N250" s="204"/>
      <c r="O250" s="74"/>
      <c r="P250" s="74"/>
      <c r="Q250" s="74"/>
      <c r="R250" s="74"/>
      <c r="S250" s="74"/>
      <c r="T250" s="75"/>
      <c r="U250" s="29"/>
      <c r="V250" s="29"/>
      <c r="W250" s="29"/>
      <c r="X250" s="29"/>
      <c r="Y250" s="29"/>
      <c r="Z250" s="29"/>
      <c r="AA250" s="29"/>
      <c r="AB250" s="29"/>
      <c r="AC250" s="29"/>
      <c r="AD250" s="29"/>
      <c r="AE250" s="29"/>
      <c r="AT250" s="14" t="s">
        <v>133</v>
      </c>
      <c r="AU250" s="14" t="s">
        <v>80</v>
      </c>
    </row>
    <row r="251" s="2" customFormat="1">
      <c r="A251" s="29"/>
      <c r="B251" s="30"/>
      <c r="C251" s="31"/>
      <c r="D251" s="205" t="s">
        <v>135</v>
      </c>
      <c r="E251" s="31"/>
      <c r="F251" s="206" t="s">
        <v>429</v>
      </c>
      <c r="G251" s="31"/>
      <c r="H251" s="31"/>
      <c r="I251" s="31"/>
      <c r="J251" s="31"/>
      <c r="K251" s="31"/>
      <c r="L251" s="35"/>
      <c r="M251" s="203"/>
      <c r="N251" s="204"/>
      <c r="O251" s="74"/>
      <c r="P251" s="74"/>
      <c r="Q251" s="74"/>
      <c r="R251" s="74"/>
      <c r="S251" s="74"/>
      <c r="T251" s="75"/>
      <c r="U251" s="29"/>
      <c r="V251" s="29"/>
      <c r="W251" s="29"/>
      <c r="X251" s="29"/>
      <c r="Y251" s="29"/>
      <c r="Z251" s="29"/>
      <c r="AA251" s="29"/>
      <c r="AB251" s="29"/>
      <c r="AC251" s="29"/>
      <c r="AD251" s="29"/>
      <c r="AE251" s="29"/>
      <c r="AT251" s="14" t="s">
        <v>135</v>
      </c>
      <c r="AU251" s="14" t="s">
        <v>80</v>
      </c>
    </row>
    <row r="252" s="12" customFormat="1" ht="22.8" customHeight="1">
      <c r="A252" s="12"/>
      <c r="B252" s="174"/>
      <c r="C252" s="175"/>
      <c r="D252" s="176" t="s">
        <v>69</v>
      </c>
      <c r="E252" s="187" t="s">
        <v>430</v>
      </c>
      <c r="F252" s="187" t="s">
        <v>431</v>
      </c>
      <c r="G252" s="175"/>
      <c r="H252" s="175"/>
      <c r="I252" s="175"/>
      <c r="J252" s="188">
        <f>BK252</f>
        <v>2216195</v>
      </c>
      <c r="K252" s="175"/>
      <c r="L252" s="179"/>
      <c r="M252" s="180"/>
      <c r="N252" s="181"/>
      <c r="O252" s="181"/>
      <c r="P252" s="182">
        <f>SUM(P253:P295)</f>
        <v>643.58999999999992</v>
      </c>
      <c r="Q252" s="181"/>
      <c r="R252" s="182">
        <f>SUM(R253:R295)</f>
        <v>6.5643999999999991</v>
      </c>
      <c r="S252" s="181"/>
      <c r="T252" s="183">
        <f>SUM(T253:T295)</f>
        <v>3.6503500000000004</v>
      </c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R252" s="184" t="s">
        <v>80</v>
      </c>
      <c r="AT252" s="185" t="s">
        <v>69</v>
      </c>
      <c r="AU252" s="185" t="s">
        <v>78</v>
      </c>
      <c r="AY252" s="184" t="s">
        <v>123</v>
      </c>
      <c r="BK252" s="186">
        <f>SUM(BK253:BK295)</f>
        <v>2216195</v>
      </c>
    </row>
    <row r="253" s="2" customFormat="1" ht="16.5" customHeight="1">
      <c r="A253" s="29"/>
      <c r="B253" s="30"/>
      <c r="C253" s="189" t="s">
        <v>432</v>
      </c>
      <c r="D253" s="189" t="s">
        <v>126</v>
      </c>
      <c r="E253" s="190" t="s">
        <v>433</v>
      </c>
      <c r="F253" s="191" t="s">
        <v>434</v>
      </c>
      <c r="G253" s="192" t="s">
        <v>435</v>
      </c>
      <c r="H253" s="193">
        <v>55</v>
      </c>
      <c r="I253" s="194">
        <v>255</v>
      </c>
      <c r="J253" s="194">
        <f>ROUND(I253*H253,2)</f>
        <v>14025</v>
      </c>
      <c r="K253" s="191" t="s">
        <v>130</v>
      </c>
      <c r="L253" s="35"/>
      <c r="M253" s="195" t="s">
        <v>17</v>
      </c>
      <c r="N253" s="196" t="s">
        <v>41</v>
      </c>
      <c r="O253" s="197">
        <v>0.54800000000000004</v>
      </c>
      <c r="P253" s="197">
        <f>O253*H253</f>
        <v>30.140000000000001</v>
      </c>
      <c r="Q253" s="197">
        <v>0</v>
      </c>
      <c r="R253" s="197">
        <f>Q253*H253</f>
        <v>0</v>
      </c>
      <c r="S253" s="197">
        <v>0.01933</v>
      </c>
      <c r="T253" s="198">
        <f>S253*H253</f>
        <v>1.06315</v>
      </c>
      <c r="U253" s="29"/>
      <c r="V253" s="29"/>
      <c r="W253" s="29"/>
      <c r="X253" s="29"/>
      <c r="Y253" s="29"/>
      <c r="Z253" s="29"/>
      <c r="AA253" s="29"/>
      <c r="AB253" s="29"/>
      <c r="AC253" s="29"/>
      <c r="AD253" s="29"/>
      <c r="AE253" s="29"/>
      <c r="AR253" s="199" t="s">
        <v>219</v>
      </c>
      <c r="AT253" s="199" t="s">
        <v>126</v>
      </c>
      <c r="AU253" s="199" t="s">
        <v>80</v>
      </c>
      <c r="AY253" s="14" t="s">
        <v>123</v>
      </c>
      <c r="BE253" s="200">
        <f>IF(N253="základní",J253,0)</f>
        <v>14025</v>
      </c>
      <c r="BF253" s="200">
        <f>IF(N253="snížená",J253,0)</f>
        <v>0</v>
      </c>
      <c r="BG253" s="200">
        <f>IF(N253="zákl. přenesená",J253,0)</f>
        <v>0</v>
      </c>
      <c r="BH253" s="200">
        <f>IF(N253="sníž. přenesená",J253,0)</f>
        <v>0</v>
      </c>
      <c r="BI253" s="200">
        <f>IF(N253="nulová",J253,0)</f>
        <v>0</v>
      </c>
      <c r="BJ253" s="14" t="s">
        <v>78</v>
      </c>
      <c r="BK253" s="200">
        <f>ROUND(I253*H253,2)</f>
        <v>14025</v>
      </c>
      <c r="BL253" s="14" t="s">
        <v>219</v>
      </c>
      <c r="BM253" s="199" t="s">
        <v>436</v>
      </c>
    </row>
    <row r="254" s="2" customFormat="1">
      <c r="A254" s="29"/>
      <c r="B254" s="30"/>
      <c r="C254" s="31"/>
      <c r="D254" s="201" t="s">
        <v>133</v>
      </c>
      <c r="E254" s="31"/>
      <c r="F254" s="202" t="s">
        <v>437</v>
      </c>
      <c r="G254" s="31"/>
      <c r="H254" s="31"/>
      <c r="I254" s="31"/>
      <c r="J254" s="31"/>
      <c r="K254" s="31"/>
      <c r="L254" s="35"/>
      <c r="M254" s="203"/>
      <c r="N254" s="204"/>
      <c r="O254" s="74"/>
      <c r="P254" s="74"/>
      <c r="Q254" s="74"/>
      <c r="R254" s="74"/>
      <c r="S254" s="74"/>
      <c r="T254" s="75"/>
      <c r="U254" s="29"/>
      <c r="V254" s="29"/>
      <c r="W254" s="29"/>
      <c r="X254" s="29"/>
      <c r="Y254" s="29"/>
      <c r="Z254" s="29"/>
      <c r="AA254" s="29"/>
      <c r="AB254" s="29"/>
      <c r="AC254" s="29"/>
      <c r="AD254" s="29"/>
      <c r="AE254" s="29"/>
      <c r="AT254" s="14" t="s">
        <v>133</v>
      </c>
      <c r="AU254" s="14" t="s">
        <v>80</v>
      </c>
    </row>
    <row r="255" s="2" customFormat="1">
      <c r="A255" s="29"/>
      <c r="B255" s="30"/>
      <c r="C255" s="31"/>
      <c r="D255" s="205" t="s">
        <v>135</v>
      </c>
      <c r="E255" s="31"/>
      <c r="F255" s="206" t="s">
        <v>438</v>
      </c>
      <c r="G255" s="31"/>
      <c r="H255" s="31"/>
      <c r="I255" s="31"/>
      <c r="J255" s="31"/>
      <c r="K255" s="31"/>
      <c r="L255" s="35"/>
      <c r="M255" s="203"/>
      <c r="N255" s="204"/>
      <c r="O255" s="74"/>
      <c r="P255" s="74"/>
      <c r="Q255" s="74"/>
      <c r="R255" s="74"/>
      <c r="S255" s="74"/>
      <c r="T255" s="75"/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T255" s="14" t="s">
        <v>135</v>
      </c>
      <c r="AU255" s="14" t="s">
        <v>80</v>
      </c>
    </row>
    <row r="256" s="2" customFormat="1" ht="24.15" customHeight="1">
      <c r="A256" s="29"/>
      <c r="B256" s="30"/>
      <c r="C256" s="189" t="s">
        <v>439</v>
      </c>
      <c r="D256" s="189" t="s">
        <v>126</v>
      </c>
      <c r="E256" s="190" t="s">
        <v>440</v>
      </c>
      <c r="F256" s="191" t="s">
        <v>441</v>
      </c>
      <c r="G256" s="192" t="s">
        <v>435</v>
      </c>
      <c r="H256" s="193">
        <v>55</v>
      </c>
      <c r="I256" s="194">
        <v>6470</v>
      </c>
      <c r="J256" s="194">
        <f>ROUND(I256*H256,2)</f>
        <v>355850</v>
      </c>
      <c r="K256" s="191" t="s">
        <v>130</v>
      </c>
      <c r="L256" s="35"/>
      <c r="M256" s="195" t="s">
        <v>17</v>
      </c>
      <c r="N256" s="196" t="s">
        <v>41</v>
      </c>
      <c r="O256" s="197">
        <v>1.3999999999999999</v>
      </c>
      <c r="P256" s="197">
        <f>O256*H256</f>
        <v>77</v>
      </c>
      <c r="Q256" s="197">
        <v>0.029440000000000001</v>
      </c>
      <c r="R256" s="197">
        <f>Q256*H256</f>
        <v>1.6192</v>
      </c>
      <c r="S256" s="197">
        <v>0</v>
      </c>
      <c r="T256" s="198">
        <f>S256*H256</f>
        <v>0</v>
      </c>
      <c r="U256" s="29"/>
      <c r="V256" s="29"/>
      <c r="W256" s="29"/>
      <c r="X256" s="29"/>
      <c r="Y256" s="29"/>
      <c r="Z256" s="29"/>
      <c r="AA256" s="29"/>
      <c r="AB256" s="29"/>
      <c r="AC256" s="29"/>
      <c r="AD256" s="29"/>
      <c r="AE256" s="29"/>
      <c r="AR256" s="199" t="s">
        <v>219</v>
      </c>
      <c r="AT256" s="199" t="s">
        <v>126</v>
      </c>
      <c r="AU256" s="199" t="s">
        <v>80</v>
      </c>
      <c r="AY256" s="14" t="s">
        <v>123</v>
      </c>
      <c r="BE256" s="200">
        <f>IF(N256="základní",J256,0)</f>
        <v>355850</v>
      </c>
      <c r="BF256" s="200">
        <f>IF(N256="snížená",J256,0)</f>
        <v>0</v>
      </c>
      <c r="BG256" s="200">
        <f>IF(N256="zákl. přenesená",J256,0)</f>
        <v>0</v>
      </c>
      <c r="BH256" s="200">
        <f>IF(N256="sníž. přenesená",J256,0)</f>
        <v>0</v>
      </c>
      <c r="BI256" s="200">
        <f>IF(N256="nulová",J256,0)</f>
        <v>0</v>
      </c>
      <c r="BJ256" s="14" t="s">
        <v>78</v>
      </c>
      <c r="BK256" s="200">
        <f>ROUND(I256*H256,2)</f>
        <v>355850</v>
      </c>
      <c r="BL256" s="14" t="s">
        <v>219</v>
      </c>
      <c r="BM256" s="199" t="s">
        <v>442</v>
      </c>
    </row>
    <row r="257" s="2" customFormat="1">
      <c r="A257" s="29"/>
      <c r="B257" s="30"/>
      <c r="C257" s="31"/>
      <c r="D257" s="201" t="s">
        <v>133</v>
      </c>
      <c r="E257" s="31"/>
      <c r="F257" s="202" t="s">
        <v>443</v>
      </c>
      <c r="G257" s="31"/>
      <c r="H257" s="31"/>
      <c r="I257" s="31"/>
      <c r="J257" s="31"/>
      <c r="K257" s="31"/>
      <c r="L257" s="35"/>
      <c r="M257" s="203"/>
      <c r="N257" s="204"/>
      <c r="O257" s="74"/>
      <c r="P257" s="74"/>
      <c r="Q257" s="74"/>
      <c r="R257" s="74"/>
      <c r="S257" s="74"/>
      <c r="T257" s="75"/>
      <c r="U257" s="29"/>
      <c r="V257" s="29"/>
      <c r="W257" s="29"/>
      <c r="X257" s="29"/>
      <c r="Y257" s="29"/>
      <c r="Z257" s="29"/>
      <c r="AA257" s="29"/>
      <c r="AB257" s="29"/>
      <c r="AC257" s="29"/>
      <c r="AD257" s="29"/>
      <c r="AE257" s="29"/>
      <c r="AT257" s="14" t="s">
        <v>133</v>
      </c>
      <c r="AU257" s="14" t="s">
        <v>80</v>
      </c>
    </row>
    <row r="258" s="2" customFormat="1">
      <c r="A258" s="29"/>
      <c r="B258" s="30"/>
      <c r="C258" s="31"/>
      <c r="D258" s="205" t="s">
        <v>135</v>
      </c>
      <c r="E258" s="31"/>
      <c r="F258" s="206" t="s">
        <v>444</v>
      </c>
      <c r="G258" s="31"/>
      <c r="H258" s="31"/>
      <c r="I258" s="31"/>
      <c r="J258" s="31"/>
      <c r="K258" s="31"/>
      <c r="L258" s="35"/>
      <c r="M258" s="203"/>
      <c r="N258" s="204"/>
      <c r="O258" s="74"/>
      <c r="P258" s="74"/>
      <c r="Q258" s="74"/>
      <c r="R258" s="74"/>
      <c r="S258" s="74"/>
      <c r="T258" s="75"/>
      <c r="U258" s="29"/>
      <c r="V258" s="29"/>
      <c r="W258" s="29"/>
      <c r="X258" s="29"/>
      <c r="Y258" s="29"/>
      <c r="Z258" s="29"/>
      <c r="AA258" s="29"/>
      <c r="AB258" s="29"/>
      <c r="AC258" s="29"/>
      <c r="AD258" s="29"/>
      <c r="AE258" s="29"/>
      <c r="AT258" s="14" t="s">
        <v>135</v>
      </c>
      <c r="AU258" s="14" t="s">
        <v>80</v>
      </c>
    </row>
    <row r="259" s="2" customFormat="1" ht="24.15" customHeight="1">
      <c r="A259" s="29"/>
      <c r="B259" s="30"/>
      <c r="C259" s="189" t="s">
        <v>445</v>
      </c>
      <c r="D259" s="189" t="s">
        <v>126</v>
      </c>
      <c r="E259" s="190" t="s">
        <v>446</v>
      </c>
      <c r="F259" s="191" t="s">
        <v>447</v>
      </c>
      <c r="G259" s="192" t="s">
        <v>435</v>
      </c>
      <c r="H259" s="193">
        <v>55</v>
      </c>
      <c r="I259" s="194">
        <v>5440</v>
      </c>
      <c r="J259" s="194">
        <f>ROUND(I259*H259,2)</f>
        <v>299200</v>
      </c>
      <c r="K259" s="191" t="s">
        <v>130</v>
      </c>
      <c r="L259" s="35"/>
      <c r="M259" s="195" t="s">
        <v>17</v>
      </c>
      <c r="N259" s="196" t="s">
        <v>41</v>
      </c>
      <c r="O259" s="197">
        <v>0.80000000000000004</v>
      </c>
      <c r="P259" s="197">
        <f>O259*H259</f>
        <v>44</v>
      </c>
      <c r="Q259" s="197">
        <v>0.017690000000000001</v>
      </c>
      <c r="R259" s="197">
        <f>Q259*H259</f>
        <v>0.97295000000000009</v>
      </c>
      <c r="S259" s="197">
        <v>0</v>
      </c>
      <c r="T259" s="198">
        <f>S259*H259</f>
        <v>0</v>
      </c>
      <c r="U259" s="29"/>
      <c r="V259" s="29"/>
      <c r="W259" s="29"/>
      <c r="X259" s="29"/>
      <c r="Y259" s="29"/>
      <c r="Z259" s="29"/>
      <c r="AA259" s="29"/>
      <c r="AB259" s="29"/>
      <c r="AC259" s="29"/>
      <c r="AD259" s="29"/>
      <c r="AE259" s="29"/>
      <c r="AR259" s="199" t="s">
        <v>219</v>
      </c>
      <c r="AT259" s="199" t="s">
        <v>126</v>
      </c>
      <c r="AU259" s="199" t="s">
        <v>80</v>
      </c>
      <c r="AY259" s="14" t="s">
        <v>123</v>
      </c>
      <c r="BE259" s="200">
        <f>IF(N259="základní",J259,0)</f>
        <v>299200</v>
      </c>
      <c r="BF259" s="200">
        <f>IF(N259="snížená",J259,0)</f>
        <v>0</v>
      </c>
      <c r="BG259" s="200">
        <f>IF(N259="zákl. přenesená",J259,0)</f>
        <v>0</v>
      </c>
      <c r="BH259" s="200">
        <f>IF(N259="sníž. přenesená",J259,0)</f>
        <v>0</v>
      </c>
      <c r="BI259" s="200">
        <f>IF(N259="nulová",J259,0)</f>
        <v>0</v>
      </c>
      <c r="BJ259" s="14" t="s">
        <v>78</v>
      </c>
      <c r="BK259" s="200">
        <f>ROUND(I259*H259,2)</f>
        <v>299200</v>
      </c>
      <c r="BL259" s="14" t="s">
        <v>219</v>
      </c>
      <c r="BM259" s="199" t="s">
        <v>448</v>
      </c>
    </row>
    <row r="260" s="2" customFormat="1">
      <c r="A260" s="29"/>
      <c r="B260" s="30"/>
      <c r="C260" s="31"/>
      <c r="D260" s="201" t="s">
        <v>133</v>
      </c>
      <c r="E260" s="31"/>
      <c r="F260" s="202" t="s">
        <v>449</v>
      </c>
      <c r="G260" s="31"/>
      <c r="H260" s="31"/>
      <c r="I260" s="31"/>
      <c r="J260" s="31"/>
      <c r="K260" s="31"/>
      <c r="L260" s="35"/>
      <c r="M260" s="203"/>
      <c r="N260" s="204"/>
      <c r="O260" s="74"/>
      <c r="P260" s="74"/>
      <c r="Q260" s="74"/>
      <c r="R260" s="74"/>
      <c r="S260" s="74"/>
      <c r="T260" s="75"/>
      <c r="U260" s="29"/>
      <c r="V260" s="29"/>
      <c r="W260" s="29"/>
      <c r="X260" s="29"/>
      <c r="Y260" s="29"/>
      <c r="Z260" s="29"/>
      <c r="AA260" s="29"/>
      <c r="AB260" s="29"/>
      <c r="AC260" s="29"/>
      <c r="AD260" s="29"/>
      <c r="AE260" s="29"/>
      <c r="AT260" s="14" t="s">
        <v>133</v>
      </c>
      <c r="AU260" s="14" t="s">
        <v>80</v>
      </c>
    </row>
    <row r="261" s="2" customFormat="1">
      <c r="A261" s="29"/>
      <c r="B261" s="30"/>
      <c r="C261" s="31"/>
      <c r="D261" s="205" t="s">
        <v>135</v>
      </c>
      <c r="E261" s="31"/>
      <c r="F261" s="206" t="s">
        <v>450</v>
      </c>
      <c r="G261" s="31"/>
      <c r="H261" s="31"/>
      <c r="I261" s="31"/>
      <c r="J261" s="31"/>
      <c r="K261" s="31"/>
      <c r="L261" s="35"/>
      <c r="M261" s="203"/>
      <c r="N261" s="204"/>
      <c r="O261" s="74"/>
      <c r="P261" s="74"/>
      <c r="Q261" s="74"/>
      <c r="R261" s="74"/>
      <c r="S261" s="74"/>
      <c r="T261" s="75"/>
      <c r="U261" s="29"/>
      <c r="V261" s="29"/>
      <c r="W261" s="29"/>
      <c r="X261" s="29"/>
      <c r="Y261" s="29"/>
      <c r="Z261" s="29"/>
      <c r="AA261" s="29"/>
      <c r="AB261" s="29"/>
      <c r="AC261" s="29"/>
      <c r="AD261" s="29"/>
      <c r="AE261" s="29"/>
      <c r="AT261" s="14" t="s">
        <v>135</v>
      </c>
      <c r="AU261" s="14" t="s">
        <v>80</v>
      </c>
    </row>
    <row r="262" s="2" customFormat="1" ht="16.5" customHeight="1">
      <c r="A262" s="29"/>
      <c r="B262" s="30"/>
      <c r="C262" s="189" t="s">
        <v>451</v>
      </c>
      <c r="D262" s="189" t="s">
        <v>126</v>
      </c>
      <c r="E262" s="190" t="s">
        <v>452</v>
      </c>
      <c r="F262" s="191" t="s">
        <v>453</v>
      </c>
      <c r="G262" s="192" t="s">
        <v>435</v>
      </c>
      <c r="H262" s="193">
        <v>100</v>
      </c>
      <c r="I262" s="194">
        <v>169</v>
      </c>
      <c r="J262" s="194">
        <f>ROUND(I262*H262,2)</f>
        <v>16900</v>
      </c>
      <c r="K262" s="191" t="s">
        <v>130</v>
      </c>
      <c r="L262" s="35"/>
      <c r="M262" s="195" t="s">
        <v>17</v>
      </c>
      <c r="N262" s="196" t="s">
        <v>41</v>
      </c>
      <c r="O262" s="197">
        <v>0.36199999999999999</v>
      </c>
      <c r="P262" s="197">
        <f>O262*H262</f>
        <v>36.199999999999996</v>
      </c>
      <c r="Q262" s="197">
        <v>0</v>
      </c>
      <c r="R262" s="197">
        <f>Q262*H262</f>
        <v>0</v>
      </c>
      <c r="S262" s="197">
        <v>0.019460000000000002</v>
      </c>
      <c r="T262" s="198">
        <f>S262*H262</f>
        <v>1.9460000000000002</v>
      </c>
      <c r="U262" s="29"/>
      <c r="V262" s="29"/>
      <c r="W262" s="29"/>
      <c r="X262" s="29"/>
      <c r="Y262" s="29"/>
      <c r="Z262" s="29"/>
      <c r="AA262" s="29"/>
      <c r="AB262" s="29"/>
      <c r="AC262" s="29"/>
      <c r="AD262" s="29"/>
      <c r="AE262" s="29"/>
      <c r="AR262" s="199" t="s">
        <v>219</v>
      </c>
      <c r="AT262" s="199" t="s">
        <v>126</v>
      </c>
      <c r="AU262" s="199" t="s">
        <v>80</v>
      </c>
      <c r="AY262" s="14" t="s">
        <v>123</v>
      </c>
      <c r="BE262" s="200">
        <f>IF(N262="základní",J262,0)</f>
        <v>16900</v>
      </c>
      <c r="BF262" s="200">
        <f>IF(N262="snížená",J262,0)</f>
        <v>0</v>
      </c>
      <c r="BG262" s="200">
        <f>IF(N262="zákl. přenesená",J262,0)</f>
        <v>0</v>
      </c>
      <c r="BH262" s="200">
        <f>IF(N262="sníž. přenesená",J262,0)</f>
        <v>0</v>
      </c>
      <c r="BI262" s="200">
        <f>IF(N262="nulová",J262,0)</f>
        <v>0</v>
      </c>
      <c r="BJ262" s="14" t="s">
        <v>78</v>
      </c>
      <c r="BK262" s="200">
        <f>ROUND(I262*H262,2)</f>
        <v>16900</v>
      </c>
      <c r="BL262" s="14" t="s">
        <v>219</v>
      </c>
      <c r="BM262" s="199" t="s">
        <v>454</v>
      </c>
    </row>
    <row r="263" s="2" customFormat="1">
      <c r="A263" s="29"/>
      <c r="B263" s="30"/>
      <c r="C263" s="31"/>
      <c r="D263" s="201" t="s">
        <v>133</v>
      </c>
      <c r="E263" s="31"/>
      <c r="F263" s="202" t="s">
        <v>455</v>
      </c>
      <c r="G263" s="31"/>
      <c r="H263" s="31"/>
      <c r="I263" s="31"/>
      <c r="J263" s="31"/>
      <c r="K263" s="31"/>
      <c r="L263" s="35"/>
      <c r="M263" s="203"/>
      <c r="N263" s="204"/>
      <c r="O263" s="74"/>
      <c r="P263" s="74"/>
      <c r="Q263" s="74"/>
      <c r="R263" s="74"/>
      <c r="S263" s="74"/>
      <c r="T263" s="75"/>
      <c r="U263" s="29"/>
      <c r="V263" s="29"/>
      <c r="W263" s="29"/>
      <c r="X263" s="29"/>
      <c r="Y263" s="29"/>
      <c r="Z263" s="29"/>
      <c r="AA263" s="29"/>
      <c r="AB263" s="29"/>
      <c r="AC263" s="29"/>
      <c r="AD263" s="29"/>
      <c r="AE263" s="29"/>
      <c r="AT263" s="14" t="s">
        <v>133</v>
      </c>
      <c r="AU263" s="14" t="s">
        <v>80</v>
      </c>
    </row>
    <row r="264" s="2" customFormat="1">
      <c r="A264" s="29"/>
      <c r="B264" s="30"/>
      <c r="C264" s="31"/>
      <c r="D264" s="205" t="s">
        <v>135</v>
      </c>
      <c r="E264" s="31"/>
      <c r="F264" s="206" t="s">
        <v>456</v>
      </c>
      <c r="G264" s="31"/>
      <c r="H264" s="31"/>
      <c r="I264" s="31"/>
      <c r="J264" s="31"/>
      <c r="K264" s="31"/>
      <c r="L264" s="35"/>
      <c r="M264" s="203"/>
      <c r="N264" s="204"/>
      <c r="O264" s="74"/>
      <c r="P264" s="74"/>
      <c r="Q264" s="74"/>
      <c r="R264" s="74"/>
      <c r="S264" s="74"/>
      <c r="T264" s="75"/>
      <c r="U264" s="29"/>
      <c r="V264" s="29"/>
      <c r="W264" s="29"/>
      <c r="X264" s="29"/>
      <c r="Y264" s="29"/>
      <c r="Z264" s="29"/>
      <c r="AA264" s="29"/>
      <c r="AB264" s="29"/>
      <c r="AC264" s="29"/>
      <c r="AD264" s="29"/>
      <c r="AE264" s="29"/>
      <c r="AT264" s="14" t="s">
        <v>135</v>
      </c>
      <c r="AU264" s="14" t="s">
        <v>80</v>
      </c>
    </row>
    <row r="265" s="2" customFormat="1" ht="24.15" customHeight="1">
      <c r="A265" s="29"/>
      <c r="B265" s="30"/>
      <c r="C265" s="189" t="s">
        <v>457</v>
      </c>
      <c r="D265" s="189" t="s">
        <v>126</v>
      </c>
      <c r="E265" s="190" t="s">
        <v>458</v>
      </c>
      <c r="F265" s="191" t="s">
        <v>459</v>
      </c>
      <c r="G265" s="192" t="s">
        <v>435</v>
      </c>
      <c r="H265" s="193">
        <v>100</v>
      </c>
      <c r="I265" s="194">
        <v>5050</v>
      </c>
      <c r="J265" s="194">
        <f>ROUND(I265*H265,2)</f>
        <v>505000</v>
      </c>
      <c r="K265" s="191" t="s">
        <v>130</v>
      </c>
      <c r="L265" s="35"/>
      <c r="M265" s="195" t="s">
        <v>17</v>
      </c>
      <c r="N265" s="196" t="s">
        <v>41</v>
      </c>
      <c r="O265" s="197">
        <v>1.1000000000000001</v>
      </c>
      <c r="P265" s="197">
        <f>O265*H265</f>
        <v>110.00000000000001</v>
      </c>
      <c r="Q265" s="197">
        <v>0.016969999999999999</v>
      </c>
      <c r="R265" s="197">
        <f>Q265*H265</f>
        <v>1.6969999999999998</v>
      </c>
      <c r="S265" s="197">
        <v>0</v>
      </c>
      <c r="T265" s="198">
        <f>S265*H265</f>
        <v>0</v>
      </c>
      <c r="U265" s="29"/>
      <c r="V265" s="29"/>
      <c r="W265" s="29"/>
      <c r="X265" s="29"/>
      <c r="Y265" s="29"/>
      <c r="Z265" s="29"/>
      <c r="AA265" s="29"/>
      <c r="AB265" s="29"/>
      <c r="AC265" s="29"/>
      <c r="AD265" s="29"/>
      <c r="AE265" s="29"/>
      <c r="AR265" s="199" t="s">
        <v>219</v>
      </c>
      <c r="AT265" s="199" t="s">
        <v>126</v>
      </c>
      <c r="AU265" s="199" t="s">
        <v>80</v>
      </c>
      <c r="AY265" s="14" t="s">
        <v>123</v>
      </c>
      <c r="BE265" s="200">
        <f>IF(N265="základní",J265,0)</f>
        <v>505000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4" t="s">
        <v>78</v>
      </c>
      <c r="BK265" s="200">
        <f>ROUND(I265*H265,2)</f>
        <v>505000</v>
      </c>
      <c r="BL265" s="14" t="s">
        <v>219</v>
      </c>
      <c r="BM265" s="199" t="s">
        <v>460</v>
      </c>
    </row>
    <row r="266" s="2" customFormat="1">
      <c r="A266" s="29"/>
      <c r="B266" s="30"/>
      <c r="C266" s="31"/>
      <c r="D266" s="201" t="s">
        <v>133</v>
      </c>
      <c r="E266" s="31"/>
      <c r="F266" s="202" t="s">
        <v>461</v>
      </c>
      <c r="G266" s="31"/>
      <c r="H266" s="31"/>
      <c r="I266" s="31"/>
      <c r="J266" s="31"/>
      <c r="K266" s="31"/>
      <c r="L266" s="35"/>
      <c r="M266" s="203"/>
      <c r="N266" s="204"/>
      <c r="O266" s="74"/>
      <c r="P266" s="74"/>
      <c r="Q266" s="74"/>
      <c r="R266" s="74"/>
      <c r="S266" s="74"/>
      <c r="T266" s="75"/>
      <c r="U266" s="29"/>
      <c r="V266" s="29"/>
      <c r="W266" s="29"/>
      <c r="X266" s="29"/>
      <c r="Y266" s="29"/>
      <c r="Z266" s="29"/>
      <c r="AA266" s="29"/>
      <c r="AB266" s="29"/>
      <c r="AC266" s="29"/>
      <c r="AD266" s="29"/>
      <c r="AE266" s="29"/>
      <c r="AT266" s="14" t="s">
        <v>133</v>
      </c>
      <c r="AU266" s="14" t="s">
        <v>80</v>
      </c>
    </row>
    <row r="267" s="2" customFormat="1">
      <c r="A267" s="29"/>
      <c r="B267" s="30"/>
      <c r="C267" s="31"/>
      <c r="D267" s="205" t="s">
        <v>135</v>
      </c>
      <c r="E267" s="31"/>
      <c r="F267" s="206" t="s">
        <v>462</v>
      </c>
      <c r="G267" s="31"/>
      <c r="H267" s="31"/>
      <c r="I267" s="31"/>
      <c r="J267" s="31"/>
      <c r="K267" s="31"/>
      <c r="L267" s="35"/>
      <c r="M267" s="203"/>
      <c r="N267" s="204"/>
      <c r="O267" s="74"/>
      <c r="P267" s="74"/>
      <c r="Q267" s="74"/>
      <c r="R267" s="74"/>
      <c r="S267" s="74"/>
      <c r="T267" s="75"/>
      <c r="U267" s="29"/>
      <c r="V267" s="29"/>
      <c r="W267" s="29"/>
      <c r="X267" s="29"/>
      <c r="Y267" s="29"/>
      <c r="Z267" s="29"/>
      <c r="AA267" s="29"/>
      <c r="AB267" s="29"/>
      <c r="AC267" s="29"/>
      <c r="AD267" s="29"/>
      <c r="AE267" s="29"/>
      <c r="AT267" s="14" t="s">
        <v>135</v>
      </c>
      <c r="AU267" s="14" t="s">
        <v>80</v>
      </c>
    </row>
    <row r="268" s="2" customFormat="1" ht="24.15" customHeight="1">
      <c r="A268" s="29"/>
      <c r="B268" s="30"/>
      <c r="C268" s="189" t="s">
        <v>463</v>
      </c>
      <c r="D268" s="189" t="s">
        <v>126</v>
      </c>
      <c r="E268" s="190" t="s">
        <v>464</v>
      </c>
      <c r="F268" s="191" t="s">
        <v>465</v>
      </c>
      <c r="G268" s="192" t="s">
        <v>435</v>
      </c>
      <c r="H268" s="193">
        <v>40</v>
      </c>
      <c r="I268" s="194">
        <v>7530</v>
      </c>
      <c r="J268" s="194">
        <f>ROUND(I268*H268,2)</f>
        <v>301200</v>
      </c>
      <c r="K268" s="191" t="s">
        <v>130</v>
      </c>
      <c r="L268" s="35"/>
      <c r="M268" s="195" t="s">
        <v>17</v>
      </c>
      <c r="N268" s="196" t="s">
        <v>41</v>
      </c>
      <c r="O268" s="197">
        <v>2.3199999999999998</v>
      </c>
      <c r="P268" s="197">
        <f>O268*H268</f>
        <v>92.799999999999997</v>
      </c>
      <c r="Q268" s="197">
        <v>0.026669999999999999</v>
      </c>
      <c r="R268" s="197">
        <f>Q268*H268</f>
        <v>1.0668</v>
      </c>
      <c r="S268" s="197">
        <v>0</v>
      </c>
      <c r="T268" s="198">
        <f>S268*H268</f>
        <v>0</v>
      </c>
      <c r="U268" s="29"/>
      <c r="V268" s="29"/>
      <c r="W268" s="29"/>
      <c r="X268" s="29"/>
      <c r="Y268" s="29"/>
      <c r="Z268" s="29"/>
      <c r="AA268" s="29"/>
      <c r="AB268" s="29"/>
      <c r="AC268" s="29"/>
      <c r="AD268" s="29"/>
      <c r="AE268" s="29"/>
      <c r="AR268" s="199" t="s">
        <v>219</v>
      </c>
      <c r="AT268" s="199" t="s">
        <v>126</v>
      </c>
      <c r="AU268" s="199" t="s">
        <v>80</v>
      </c>
      <c r="AY268" s="14" t="s">
        <v>123</v>
      </c>
      <c r="BE268" s="200">
        <f>IF(N268="základní",J268,0)</f>
        <v>301200</v>
      </c>
      <c r="BF268" s="200">
        <f>IF(N268="snížená",J268,0)</f>
        <v>0</v>
      </c>
      <c r="BG268" s="200">
        <f>IF(N268="zákl. přenesená",J268,0)</f>
        <v>0</v>
      </c>
      <c r="BH268" s="200">
        <f>IF(N268="sníž. přenesená",J268,0)</f>
        <v>0</v>
      </c>
      <c r="BI268" s="200">
        <f>IF(N268="nulová",J268,0)</f>
        <v>0</v>
      </c>
      <c r="BJ268" s="14" t="s">
        <v>78</v>
      </c>
      <c r="BK268" s="200">
        <f>ROUND(I268*H268,2)</f>
        <v>301200</v>
      </c>
      <c r="BL268" s="14" t="s">
        <v>219</v>
      </c>
      <c r="BM268" s="199" t="s">
        <v>466</v>
      </c>
    </row>
    <row r="269" s="2" customFormat="1">
      <c r="A269" s="29"/>
      <c r="B269" s="30"/>
      <c r="C269" s="31"/>
      <c r="D269" s="201" t="s">
        <v>133</v>
      </c>
      <c r="E269" s="31"/>
      <c r="F269" s="202" t="s">
        <v>467</v>
      </c>
      <c r="G269" s="31"/>
      <c r="H269" s="31"/>
      <c r="I269" s="31"/>
      <c r="J269" s="31"/>
      <c r="K269" s="31"/>
      <c r="L269" s="35"/>
      <c r="M269" s="203"/>
      <c r="N269" s="204"/>
      <c r="O269" s="74"/>
      <c r="P269" s="74"/>
      <c r="Q269" s="74"/>
      <c r="R269" s="74"/>
      <c r="S269" s="74"/>
      <c r="T269" s="75"/>
      <c r="U269" s="29"/>
      <c r="V269" s="29"/>
      <c r="W269" s="29"/>
      <c r="X269" s="29"/>
      <c r="Y269" s="29"/>
      <c r="Z269" s="29"/>
      <c r="AA269" s="29"/>
      <c r="AB269" s="29"/>
      <c r="AC269" s="29"/>
      <c r="AD269" s="29"/>
      <c r="AE269" s="29"/>
      <c r="AT269" s="14" t="s">
        <v>133</v>
      </c>
      <c r="AU269" s="14" t="s">
        <v>80</v>
      </c>
    </row>
    <row r="270" s="2" customFormat="1">
      <c r="A270" s="29"/>
      <c r="B270" s="30"/>
      <c r="C270" s="31"/>
      <c r="D270" s="205" t="s">
        <v>135</v>
      </c>
      <c r="E270" s="31"/>
      <c r="F270" s="206" t="s">
        <v>468</v>
      </c>
      <c r="G270" s="31"/>
      <c r="H270" s="31"/>
      <c r="I270" s="31"/>
      <c r="J270" s="31"/>
      <c r="K270" s="31"/>
      <c r="L270" s="35"/>
      <c r="M270" s="203"/>
      <c r="N270" s="204"/>
      <c r="O270" s="74"/>
      <c r="P270" s="74"/>
      <c r="Q270" s="74"/>
      <c r="R270" s="74"/>
      <c r="S270" s="74"/>
      <c r="T270" s="75"/>
      <c r="U270" s="29"/>
      <c r="V270" s="29"/>
      <c r="W270" s="29"/>
      <c r="X270" s="29"/>
      <c r="Y270" s="29"/>
      <c r="Z270" s="29"/>
      <c r="AA270" s="29"/>
      <c r="AB270" s="29"/>
      <c r="AC270" s="29"/>
      <c r="AD270" s="29"/>
      <c r="AE270" s="29"/>
      <c r="AT270" s="14" t="s">
        <v>135</v>
      </c>
      <c r="AU270" s="14" t="s">
        <v>80</v>
      </c>
    </row>
    <row r="271" s="2" customFormat="1" ht="37.8" customHeight="1">
      <c r="A271" s="29"/>
      <c r="B271" s="30"/>
      <c r="C271" s="189" t="s">
        <v>469</v>
      </c>
      <c r="D271" s="189" t="s">
        <v>126</v>
      </c>
      <c r="E271" s="190" t="s">
        <v>470</v>
      </c>
      <c r="F271" s="191" t="s">
        <v>471</v>
      </c>
      <c r="G271" s="192" t="s">
        <v>435</v>
      </c>
      <c r="H271" s="193">
        <v>40</v>
      </c>
      <c r="I271" s="194">
        <v>9350</v>
      </c>
      <c r="J271" s="194">
        <f>ROUND(I271*H271,2)</f>
        <v>374000</v>
      </c>
      <c r="K271" s="191" t="s">
        <v>130</v>
      </c>
      <c r="L271" s="35"/>
      <c r="M271" s="195" t="s">
        <v>17</v>
      </c>
      <c r="N271" s="196" t="s">
        <v>41</v>
      </c>
      <c r="O271" s="197">
        <v>3.3199999999999998</v>
      </c>
      <c r="P271" s="197">
        <f>O271*H271</f>
        <v>132.79999999999998</v>
      </c>
      <c r="Q271" s="197">
        <v>0.02222</v>
      </c>
      <c r="R271" s="197">
        <f>Q271*H271</f>
        <v>0.88880000000000003</v>
      </c>
      <c r="S271" s="197">
        <v>0</v>
      </c>
      <c r="T271" s="198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99" t="s">
        <v>219</v>
      </c>
      <c r="AT271" s="199" t="s">
        <v>126</v>
      </c>
      <c r="AU271" s="199" t="s">
        <v>80</v>
      </c>
      <c r="AY271" s="14" t="s">
        <v>123</v>
      </c>
      <c r="BE271" s="200">
        <f>IF(N271="základní",J271,0)</f>
        <v>374000</v>
      </c>
      <c r="BF271" s="200">
        <f>IF(N271="snížená",J271,0)</f>
        <v>0</v>
      </c>
      <c r="BG271" s="200">
        <f>IF(N271="zákl. přenesená",J271,0)</f>
        <v>0</v>
      </c>
      <c r="BH271" s="200">
        <f>IF(N271="sníž. přenesená",J271,0)</f>
        <v>0</v>
      </c>
      <c r="BI271" s="200">
        <f>IF(N271="nulová",J271,0)</f>
        <v>0</v>
      </c>
      <c r="BJ271" s="14" t="s">
        <v>78</v>
      </c>
      <c r="BK271" s="200">
        <f>ROUND(I271*H271,2)</f>
        <v>374000</v>
      </c>
      <c r="BL271" s="14" t="s">
        <v>219</v>
      </c>
      <c r="BM271" s="199" t="s">
        <v>472</v>
      </c>
    </row>
    <row r="272" s="2" customFormat="1">
      <c r="A272" s="29"/>
      <c r="B272" s="30"/>
      <c r="C272" s="31"/>
      <c r="D272" s="201" t="s">
        <v>133</v>
      </c>
      <c r="E272" s="31"/>
      <c r="F272" s="202" t="s">
        <v>473</v>
      </c>
      <c r="G272" s="31"/>
      <c r="H272" s="31"/>
      <c r="I272" s="31"/>
      <c r="J272" s="31"/>
      <c r="K272" s="31"/>
      <c r="L272" s="35"/>
      <c r="M272" s="203"/>
      <c r="N272" s="204"/>
      <c r="O272" s="74"/>
      <c r="P272" s="74"/>
      <c r="Q272" s="74"/>
      <c r="R272" s="74"/>
      <c r="S272" s="74"/>
      <c r="T272" s="75"/>
      <c r="U272" s="29"/>
      <c r="V272" s="29"/>
      <c r="W272" s="29"/>
      <c r="X272" s="29"/>
      <c r="Y272" s="29"/>
      <c r="Z272" s="29"/>
      <c r="AA272" s="29"/>
      <c r="AB272" s="29"/>
      <c r="AC272" s="29"/>
      <c r="AD272" s="29"/>
      <c r="AE272" s="29"/>
      <c r="AT272" s="14" t="s">
        <v>133</v>
      </c>
      <c r="AU272" s="14" t="s">
        <v>80</v>
      </c>
    </row>
    <row r="273" s="2" customFormat="1">
      <c r="A273" s="29"/>
      <c r="B273" s="30"/>
      <c r="C273" s="31"/>
      <c r="D273" s="205" t="s">
        <v>135</v>
      </c>
      <c r="E273" s="31"/>
      <c r="F273" s="206" t="s">
        <v>474</v>
      </c>
      <c r="G273" s="31"/>
      <c r="H273" s="31"/>
      <c r="I273" s="31"/>
      <c r="J273" s="31"/>
      <c r="K273" s="31"/>
      <c r="L273" s="35"/>
      <c r="M273" s="203"/>
      <c r="N273" s="204"/>
      <c r="O273" s="74"/>
      <c r="P273" s="74"/>
      <c r="Q273" s="74"/>
      <c r="R273" s="74"/>
      <c r="S273" s="74"/>
      <c r="T273" s="75"/>
      <c r="U273" s="29"/>
      <c r="V273" s="29"/>
      <c r="W273" s="29"/>
      <c r="X273" s="29"/>
      <c r="Y273" s="29"/>
      <c r="Z273" s="29"/>
      <c r="AA273" s="29"/>
      <c r="AB273" s="29"/>
      <c r="AC273" s="29"/>
      <c r="AD273" s="29"/>
      <c r="AE273" s="29"/>
      <c r="AT273" s="14" t="s">
        <v>135</v>
      </c>
      <c r="AU273" s="14" t="s">
        <v>80</v>
      </c>
    </row>
    <row r="274" s="2" customFormat="1" ht="24.15" customHeight="1">
      <c r="A274" s="29"/>
      <c r="B274" s="30"/>
      <c r="C274" s="189" t="s">
        <v>475</v>
      </c>
      <c r="D274" s="189" t="s">
        <v>126</v>
      </c>
      <c r="E274" s="190" t="s">
        <v>476</v>
      </c>
      <c r="F274" s="191" t="s">
        <v>477</v>
      </c>
      <c r="G274" s="192" t="s">
        <v>435</v>
      </c>
      <c r="H274" s="193">
        <v>35</v>
      </c>
      <c r="I274" s="194">
        <v>596</v>
      </c>
      <c r="J274" s="194">
        <f>ROUND(I274*H274,2)</f>
        <v>20860</v>
      </c>
      <c r="K274" s="191" t="s">
        <v>17</v>
      </c>
      <c r="L274" s="35"/>
      <c r="M274" s="195" t="s">
        <v>17</v>
      </c>
      <c r="N274" s="196" t="s">
        <v>41</v>
      </c>
      <c r="O274" s="197">
        <v>0</v>
      </c>
      <c r="P274" s="197">
        <f>O274*H274</f>
        <v>0</v>
      </c>
      <c r="Q274" s="197">
        <v>0</v>
      </c>
      <c r="R274" s="197">
        <f>Q274*H274</f>
        <v>0</v>
      </c>
      <c r="S274" s="197">
        <v>0</v>
      </c>
      <c r="T274" s="198">
        <f>S274*H274</f>
        <v>0</v>
      </c>
      <c r="U274" s="29"/>
      <c r="V274" s="29"/>
      <c r="W274" s="29"/>
      <c r="X274" s="29"/>
      <c r="Y274" s="29"/>
      <c r="Z274" s="29"/>
      <c r="AA274" s="29"/>
      <c r="AB274" s="29"/>
      <c r="AC274" s="29"/>
      <c r="AD274" s="29"/>
      <c r="AE274" s="29"/>
      <c r="AR274" s="199" t="s">
        <v>219</v>
      </c>
      <c r="AT274" s="199" t="s">
        <v>126</v>
      </c>
      <c r="AU274" s="199" t="s">
        <v>80</v>
      </c>
      <c r="AY274" s="14" t="s">
        <v>123</v>
      </c>
      <c r="BE274" s="200">
        <f>IF(N274="základní",J274,0)</f>
        <v>20860</v>
      </c>
      <c r="BF274" s="200">
        <f>IF(N274="snížená",J274,0)</f>
        <v>0</v>
      </c>
      <c r="BG274" s="200">
        <f>IF(N274="zákl. přenesená",J274,0)</f>
        <v>0</v>
      </c>
      <c r="BH274" s="200">
        <f>IF(N274="sníž. přenesená",J274,0)</f>
        <v>0</v>
      </c>
      <c r="BI274" s="200">
        <f>IF(N274="nulová",J274,0)</f>
        <v>0</v>
      </c>
      <c r="BJ274" s="14" t="s">
        <v>78</v>
      </c>
      <c r="BK274" s="200">
        <f>ROUND(I274*H274,2)</f>
        <v>20860</v>
      </c>
      <c r="BL274" s="14" t="s">
        <v>219</v>
      </c>
      <c r="BM274" s="199" t="s">
        <v>478</v>
      </c>
    </row>
    <row r="275" s="2" customFormat="1">
      <c r="A275" s="29"/>
      <c r="B275" s="30"/>
      <c r="C275" s="31"/>
      <c r="D275" s="201" t="s">
        <v>133</v>
      </c>
      <c r="E275" s="31"/>
      <c r="F275" s="202" t="s">
        <v>477</v>
      </c>
      <c r="G275" s="31"/>
      <c r="H275" s="31"/>
      <c r="I275" s="31"/>
      <c r="J275" s="31"/>
      <c r="K275" s="31"/>
      <c r="L275" s="35"/>
      <c r="M275" s="203"/>
      <c r="N275" s="204"/>
      <c r="O275" s="74"/>
      <c r="P275" s="74"/>
      <c r="Q275" s="74"/>
      <c r="R275" s="74"/>
      <c r="S275" s="74"/>
      <c r="T275" s="75"/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T275" s="14" t="s">
        <v>133</v>
      </c>
      <c r="AU275" s="14" t="s">
        <v>80</v>
      </c>
    </row>
    <row r="276" s="2" customFormat="1" ht="24.15" customHeight="1">
      <c r="A276" s="29"/>
      <c r="B276" s="30"/>
      <c r="C276" s="189" t="s">
        <v>479</v>
      </c>
      <c r="D276" s="189" t="s">
        <v>126</v>
      </c>
      <c r="E276" s="190" t="s">
        <v>480</v>
      </c>
      <c r="F276" s="191" t="s">
        <v>481</v>
      </c>
      <c r="G276" s="192" t="s">
        <v>435</v>
      </c>
      <c r="H276" s="193">
        <v>35</v>
      </c>
      <c r="I276" s="194">
        <v>596</v>
      </c>
      <c r="J276" s="194">
        <f>ROUND(I276*H276,2)</f>
        <v>20860</v>
      </c>
      <c r="K276" s="191" t="s">
        <v>17</v>
      </c>
      <c r="L276" s="35"/>
      <c r="M276" s="195" t="s">
        <v>17</v>
      </c>
      <c r="N276" s="196" t="s">
        <v>41</v>
      </c>
      <c r="O276" s="197">
        <v>0</v>
      </c>
      <c r="P276" s="197">
        <f>O276*H276</f>
        <v>0</v>
      </c>
      <c r="Q276" s="197">
        <v>0</v>
      </c>
      <c r="R276" s="197">
        <f>Q276*H276</f>
        <v>0</v>
      </c>
      <c r="S276" s="197">
        <v>0</v>
      </c>
      <c r="T276" s="198">
        <f>S276*H276</f>
        <v>0</v>
      </c>
      <c r="U276" s="29"/>
      <c r="V276" s="29"/>
      <c r="W276" s="29"/>
      <c r="X276" s="29"/>
      <c r="Y276" s="29"/>
      <c r="Z276" s="29"/>
      <c r="AA276" s="29"/>
      <c r="AB276" s="29"/>
      <c r="AC276" s="29"/>
      <c r="AD276" s="29"/>
      <c r="AE276" s="29"/>
      <c r="AR276" s="199" t="s">
        <v>219</v>
      </c>
      <c r="AT276" s="199" t="s">
        <v>126</v>
      </c>
      <c r="AU276" s="199" t="s">
        <v>80</v>
      </c>
      <c r="AY276" s="14" t="s">
        <v>123</v>
      </c>
      <c r="BE276" s="200">
        <f>IF(N276="základní",J276,0)</f>
        <v>20860</v>
      </c>
      <c r="BF276" s="200">
        <f>IF(N276="snížená",J276,0)</f>
        <v>0</v>
      </c>
      <c r="BG276" s="200">
        <f>IF(N276="zákl. přenesená",J276,0)</f>
        <v>0</v>
      </c>
      <c r="BH276" s="200">
        <f>IF(N276="sníž. přenesená",J276,0)</f>
        <v>0</v>
      </c>
      <c r="BI276" s="200">
        <f>IF(N276="nulová",J276,0)</f>
        <v>0</v>
      </c>
      <c r="BJ276" s="14" t="s">
        <v>78</v>
      </c>
      <c r="BK276" s="200">
        <f>ROUND(I276*H276,2)</f>
        <v>20860</v>
      </c>
      <c r="BL276" s="14" t="s">
        <v>219</v>
      </c>
      <c r="BM276" s="199" t="s">
        <v>482</v>
      </c>
    </row>
    <row r="277" s="2" customFormat="1">
      <c r="A277" s="29"/>
      <c r="B277" s="30"/>
      <c r="C277" s="31"/>
      <c r="D277" s="201" t="s">
        <v>133</v>
      </c>
      <c r="E277" s="31"/>
      <c r="F277" s="202" t="s">
        <v>481</v>
      </c>
      <c r="G277" s="31"/>
      <c r="H277" s="31"/>
      <c r="I277" s="31"/>
      <c r="J277" s="31"/>
      <c r="K277" s="31"/>
      <c r="L277" s="35"/>
      <c r="M277" s="203"/>
      <c r="N277" s="204"/>
      <c r="O277" s="74"/>
      <c r="P277" s="74"/>
      <c r="Q277" s="74"/>
      <c r="R277" s="74"/>
      <c r="S277" s="74"/>
      <c r="T277" s="75"/>
      <c r="U277" s="29"/>
      <c r="V277" s="29"/>
      <c r="W277" s="29"/>
      <c r="X277" s="29"/>
      <c r="Y277" s="29"/>
      <c r="Z277" s="29"/>
      <c r="AA277" s="29"/>
      <c r="AB277" s="29"/>
      <c r="AC277" s="29"/>
      <c r="AD277" s="29"/>
      <c r="AE277" s="29"/>
      <c r="AT277" s="14" t="s">
        <v>133</v>
      </c>
      <c r="AU277" s="14" t="s">
        <v>80</v>
      </c>
    </row>
    <row r="278" s="2" customFormat="1" ht="16.5" customHeight="1">
      <c r="A278" s="29"/>
      <c r="B278" s="30"/>
      <c r="C278" s="189" t="s">
        <v>483</v>
      </c>
      <c r="D278" s="189" t="s">
        <v>126</v>
      </c>
      <c r="E278" s="190" t="s">
        <v>484</v>
      </c>
      <c r="F278" s="191" t="s">
        <v>485</v>
      </c>
      <c r="G278" s="192" t="s">
        <v>435</v>
      </c>
      <c r="H278" s="193">
        <v>20</v>
      </c>
      <c r="I278" s="194">
        <v>270</v>
      </c>
      <c r="J278" s="194">
        <f>ROUND(I278*H278,2)</f>
        <v>5400</v>
      </c>
      <c r="K278" s="191" t="s">
        <v>130</v>
      </c>
      <c r="L278" s="35"/>
      <c r="M278" s="195" t="s">
        <v>17</v>
      </c>
      <c r="N278" s="196" t="s">
        <v>41</v>
      </c>
      <c r="O278" s="197">
        <v>0.57899999999999996</v>
      </c>
      <c r="P278" s="197">
        <f>O278*H278</f>
        <v>11.579999999999998</v>
      </c>
      <c r="Q278" s="197">
        <v>0</v>
      </c>
      <c r="R278" s="197">
        <f>Q278*H278</f>
        <v>0</v>
      </c>
      <c r="S278" s="197">
        <v>0.018800000000000001</v>
      </c>
      <c r="T278" s="198">
        <f>S278*H278</f>
        <v>0.376</v>
      </c>
      <c r="U278" s="29"/>
      <c r="V278" s="29"/>
      <c r="W278" s="29"/>
      <c r="X278" s="29"/>
      <c r="Y278" s="29"/>
      <c r="Z278" s="29"/>
      <c r="AA278" s="29"/>
      <c r="AB278" s="29"/>
      <c r="AC278" s="29"/>
      <c r="AD278" s="29"/>
      <c r="AE278" s="29"/>
      <c r="AR278" s="199" t="s">
        <v>219</v>
      </c>
      <c r="AT278" s="199" t="s">
        <v>126</v>
      </c>
      <c r="AU278" s="199" t="s">
        <v>80</v>
      </c>
      <c r="AY278" s="14" t="s">
        <v>123</v>
      </c>
      <c r="BE278" s="200">
        <f>IF(N278="základní",J278,0)</f>
        <v>5400</v>
      </c>
      <c r="BF278" s="200">
        <f>IF(N278="snížená",J278,0)</f>
        <v>0</v>
      </c>
      <c r="BG278" s="200">
        <f>IF(N278="zákl. přenesená",J278,0)</f>
        <v>0</v>
      </c>
      <c r="BH278" s="200">
        <f>IF(N278="sníž. přenesená",J278,0)</f>
        <v>0</v>
      </c>
      <c r="BI278" s="200">
        <f>IF(N278="nulová",J278,0)</f>
        <v>0</v>
      </c>
      <c r="BJ278" s="14" t="s">
        <v>78</v>
      </c>
      <c r="BK278" s="200">
        <f>ROUND(I278*H278,2)</f>
        <v>5400</v>
      </c>
      <c r="BL278" s="14" t="s">
        <v>219</v>
      </c>
      <c r="BM278" s="199" t="s">
        <v>486</v>
      </c>
    </row>
    <row r="279" s="2" customFormat="1">
      <c r="A279" s="29"/>
      <c r="B279" s="30"/>
      <c r="C279" s="31"/>
      <c r="D279" s="201" t="s">
        <v>133</v>
      </c>
      <c r="E279" s="31"/>
      <c r="F279" s="202" t="s">
        <v>487</v>
      </c>
      <c r="G279" s="31"/>
      <c r="H279" s="31"/>
      <c r="I279" s="31"/>
      <c r="J279" s="31"/>
      <c r="K279" s="31"/>
      <c r="L279" s="35"/>
      <c r="M279" s="203"/>
      <c r="N279" s="204"/>
      <c r="O279" s="74"/>
      <c r="P279" s="74"/>
      <c r="Q279" s="74"/>
      <c r="R279" s="74"/>
      <c r="S279" s="74"/>
      <c r="T279" s="75"/>
      <c r="U279" s="29"/>
      <c r="V279" s="29"/>
      <c r="W279" s="29"/>
      <c r="X279" s="29"/>
      <c r="Y279" s="29"/>
      <c r="Z279" s="29"/>
      <c r="AA279" s="29"/>
      <c r="AB279" s="29"/>
      <c r="AC279" s="29"/>
      <c r="AD279" s="29"/>
      <c r="AE279" s="29"/>
      <c r="AT279" s="14" t="s">
        <v>133</v>
      </c>
      <c r="AU279" s="14" t="s">
        <v>80</v>
      </c>
    </row>
    <row r="280" s="2" customFormat="1">
      <c r="A280" s="29"/>
      <c r="B280" s="30"/>
      <c r="C280" s="31"/>
      <c r="D280" s="205" t="s">
        <v>135</v>
      </c>
      <c r="E280" s="31"/>
      <c r="F280" s="206" t="s">
        <v>488</v>
      </c>
      <c r="G280" s="31"/>
      <c r="H280" s="31"/>
      <c r="I280" s="31"/>
      <c r="J280" s="31"/>
      <c r="K280" s="31"/>
      <c r="L280" s="35"/>
      <c r="M280" s="203"/>
      <c r="N280" s="204"/>
      <c r="O280" s="74"/>
      <c r="P280" s="74"/>
      <c r="Q280" s="74"/>
      <c r="R280" s="74"/>
      <c r="S280" s="74"/>
      <c r="T280" s="75"/>
      <c r="U280" s="29"/>
      <c r="V280" s="29"/>
      <c r="W280" s="29"/>
      <c r="X280" s="29"/>
      <c r="Y280" s="29"/>
      <c r="Z280" s="29"/>
      <c r="AA280" s="29"/>
      <c r="AB280" s="29"/>
      <c r="AC280" s="29"/>
      <c r="AD280" s="29"/>
      <c r="AE280" s="29"/>
      <c r="AT280" s="14" t="s">
        <v>135</v>
      </c>
      <c r="AU280" s="14" t="s">
        <v>80</v>
      </c>
    </row>
    <row r="281" s="2" customFormat="1" ht="16.5" customHeight="1">
      <c r="A281" s="29"/>
      <c r="B281" s="30"/>
      <c r="C281" s="189" t="s">
        <v>489</v>
      </c>
      <c r="D281" s="189" t="s">
        <v>126</v>
      </c>
      <c r="E281" s="190" t="s">
        <v>490</v>
      </c>
      <c r="F281" s="191" t="s">
        <v>491</v>
      </c>
      <c r="G281" s="192" t="s">
        <v>435</v>
      </c>
      <c r="H281" s="193">
        <v>170</v>
      </c>
      <c r="I281" s="194">
        <v>101</v>
      </c>
      <c r="J281" s="194">
        <f>ROUND(I281*H281,2)</f>
        <v>17170</v>
      </c>
      <c r="K281" s="191" t="s">
        <v>130</v>
      </c>
      <c r="L281" s="35"/>
      <c r="M281" s="195" t="s">
        <v>17</v>
      </c>
      <c r="N281" s="196" t="s">
        <v>41</v>
      </c>
      <c r="O281" s="197">
        <v>0.217</v>
      </c>
      <c r="P281" s="197">
        <f>O281*H281</f>
        <v>36.890000000000001</v>
      </c>
      <c r="Q281" s="197">
        <v>0</v>
      </c>
      <c r="R281" s="197">
        <f>Q281*H281</f>
        <v>0</v>
      </c>
      <c r="S281" s="197">
        <v>0.00156</v>
      </c>
      <c r="T281" s="198">
        <f>S281*H281</f>
        <v>0.26519999999999999</v>
      </c>
      <c r="U281" s="29"/>
      <c r="V281" s="29"/>
      <c r="W281" s="29"/>
      <c r="X281" s="29"/>
      <c r="Y281" s="29"/>
      <c r="Z281" s="29"/>
      <c r="AA281" s="29"/>
      <c r="AB281" s="29"/>
      <c r="AC281" s="29"/>
      <c r="AD281" s="29"/>
      <c r="AE281" s="29"/>
      <c r="AR281" s="199" t="s">
        <v>219</v>
      </c>
      <c r="AT281" s="199" t="s">
        <v>126</v>
      </c>
      <c r="AU281" s="199" t="s">
        <v>80</v>
      </c>
      <c r="AY281" s="14" t="s">
        <v>123</v>
      </c>
      <c r="BE281" s="200">
        <f>IF(N281="základní",J281,0)</f>
        <v>17170</v>
      </c>
      <c r="BF281" s="200">
        <f>IF(N281="snížená",J281,0)</f>
        <v>0</v>
      </c>
      <c r="BG281" s="200">
        <f>IF(N281="zákl. přenesená",J281,0)</f>
        <v>0</v>
      </c>
      <c r="BH281" s="200">
        <f>IF(N281="sníž. přenesená",J281,0)</f>
        <v>0</v>
      </c>
      <c r="BI281" s="200">
        <f>IF(N281="nulová",J281,0)</f>
        <v>0</v>
      </c>
      <c r="BJ281" s="14" t="s">
        <v>78</v>
      </c>
      <c r="BK281" s="200">
        <f>ROUND(I281*H281,2)</f>
        <v>17170</v>
      </c>
      <c r="BL281" s="14" t="s">
        <v>219</v>
      </c>
      <c r="BM281" s="199" t="s">
        <v>492</v>
      </c>
    </row>
    <row r="282" s="2" customFormat="1">
      <c r="A282" s="29"/>
      <c r="B282" s="30"/>
      <c r="C282" s="31"/>
      <c r="D282" s="201" t="s">
        <v>133</v>
      </c>
      <c r="E282" s="31"/>
      <c r="F282" s="202" t="s">
        <v>493</v>
      </c>
      <c r="G282" s="31"/>
      <c r="H282" s="31"/>
      <c r="I282" s="31"/>
      <c r="J282" s="31"/>
      <c r="K282" s="31"/>
      <c r="L282" s="35"/>
      <c r="M282" s="203"/>
      <c r="N282" s="204"/>
      <c r="O282" s="74"/>
      <c r="P282" s="74"/>
      <c r="Q282" s="74"/>
      <c r="R282" s="74"/>
      <c r="S282" s="74"/>
      <c r="T282" s="75"/>
      <c r="U282" s="29"/>
      <c r="V282" s="29"/>
      <c r="W282" s="29"/>
      <c r="X282" s="29"/>
      <c r="Y282" s="29"/>
      <c r="Z282" s="29"/>
      <c r="AA282" s="29"/>
      <c r="AB282" s="29"/>
      <c r="AC282" s="29"/>
      <c r="AD282" s="29"/>
      <c r="AE282" s="29"/>
      <c r="AT282" s="14" t="s">
        <v>133</v>
      </c>
      <c r="AU282" s="14" t="s">
        <v>80</v>
      </c>
    </row>
    <row r="283" s="2" customFormat="1">
      <c r="A283" s="29"/>
      <c r="B283" s="30"/>
      <c r="C283" s="31"/>
      <c r="D283" s="205" t="s">
        <v>135</v>
      </c>
      <c r="E283" s="31"/>
      <c r="F283" s="206" t="s">
        <v>494</v>
      </c>
      <c r="G283" s="31"/>
      <c r="H283" s="31"/>
      <c r="I283" s="31"/>
      <c r="J283" s="31"/>
      <c r="K283" s="31"/>
      <c r="L283" s="35"/>
      <c r="M283" s="203"/>
      <c r="N283" s="204"/>
      <c r="O283" s="74"/>
      <c r="P283" s="74"/>
      <c r="Q283" s="74"/>
      <c r="R283" s="74"/>
      <c r="S283" s="74"/>
      <c r="T283" s="75"/>
      <c r="U283" s="29"/>
      <c r="V283" s="29"/>
      <c r="W283" s="29"/>
      <c r="X283" s="29"/>
      <c r="Y283" s="29"/>
      <c r="Z283" s="29"/>
      <c r="AA283" s="29"/>
      <c r="AB283" s="29"/>
      <c r="AC283" s="29"/>
      <c r="AD283" s="29"/>
      <c r="AE283" s="29"/>
      <c r="AT283" s="14" t="s">
        <v>135</v>
      </c>
      <c r="AU283" s="14" t="s">
        <v>80</v>
      </c>
    </row>
    <row r="284" s="2" customFormat="1" ht="21.75" customHeight="1">
      <c r="A284" s="29"/>
      <c r="B284" s="30"/>
      <c r="C284" s="189" t="s">
        <v>495</v>
      </c>
      <c r="D284" s="189" t="s">
        <v>126</v>
      </c>
      <c r="E284" s="190" t="s">
        <v>496</v>
      </c>
      <c r="F284" s="191" t="s">
        <v>497</v>
      </c>
      <c r="G284" s="192" t="s">
        <v>435</v>
      </c>
      <c r="H284" s="193">
        <v>100</v>
      </c>
      <c r="I284" s="194">
        <v>1800</v>
      </c>
      <c r="J284" s="194">
        <f>ROUND(I284*H284,2)</f>
        <v>180000</v>
      </c>
      <c r="K284" s="191" t="s">
        <v>130</v>
      </c>
      <c r="L284" s="35"/>
      <c r="M284" s="195" t="s">
        <v>17</v>
      </c>
      <c r="N284" s="196" t="s">
        <v>41</v>
      </c>
      <c r="O284" s="197">
        <v>0.20000000000000001</v>
      </c>
      <c r="P284" s="197">
        <f>O284*H284</f>
        <v>20</v>
      </c>
      <c r="Q284" s="197">
        <v>0.0018</v>
      </c>
      <c r="R284" s="197">
        <f>Q284*H284</f>
        <v>0.17999999999999999</v>
      </c>
      <c r="S284" s="197">
        <v>0</v>
      </c>
      <c r="T284" s="198">
        <f>S284*H284</f>
        <v>0</v>
      </c>
      <c r="U284" s="29"/>
      <c r="V284" s="29"/>
      <c r="W284" s="29"/>
      <c r="X284" s="29"/>
      <c r="Y284" s="29"/>
      <c r="Z284" s="29"/>
      <c r="AA284" s="29"/>
      <c r="AB284" s="29"/>
      <c r="AC284" s="29"/>
      <c r="AD284" s="29"/>
      <c r="AE284" s="29"/>
      <c r="AR284" s="199" t="s">
        <v>219</v>
      </c>
      <c r="AT284" s="199" t="s">
        <v>126</v>
      </c>
      <c r="AU284" s="199" t="s">
        <v>80</v>
      </c>
      <c r="AY284" s="14" t="s">
        <v>123</v>
      </c>
      <c r="BE284" s="200">
        <f>IF(N284="základní",J284,0)</f>
        <v>180000</v>
      </c>
      <c r="BF284" s="200">
        <f>IF(N284="snížená",J284,0)</f>
        <v>0</v>
      </c>
      <c r="BG284" s="200">
        <f>IF(N284="zákl. přenesená",J284,0)</f>
        <v>0</v>
      </c>
      <c r="BH284" s="200">
        <f>IF(N284="sníž. přenesená",J284,0)</f>
        <v>0</v>
      </c>
      <c r="BI284" s="200">
        <f>IF(N284="nulová",J284,0)</f>
        <v>0</v>
      </c>
      <c r="BJ284" s="14" t="s">
        <v>78</v>
      </c>
      <c r="BK284" s="200">
        <f>ROUND(I284*H284,2)</f>
        <v>180000</v>
      </c>
      <c r="BL284" s="14" t="s">
        <v>219</v>
      </c>
      <c r="BM284" s="199" t="s">
        <v>498</v>
      </c>
    </row>
    <row r="285" s="2" customFormat="1">
      <c r="A285" s="29"/>
      <c r="B285" s="30"/>
      <c r="C285" s="31"/>
      <c r="D285" s="201" t="s">
        <v>133</v>
      </c>
      <c r="E285" s="31"/>
      <c r="F285" s="202" t="s">
        <v>499</v>
      </c>
      <c r="G285" s="31"/>
      <c r="H285" s="31"/>
      <c r="I285" s="31"/>
      <c r="J285" s="31"/>
      <c r="K285" s="31"/>
      <c r="L285" s="35"/>
      <c r="M285" s="203"/>
      <c r="N285" s="204"/>
      <c r="O285" s="74"/>
      <c r="P285" s="74"/>
      <c r="Q285" s="74"/>
      <c r="R285" s="74"/>
      <c r="S285" s="74"/>
      <c r="T285" s="75"/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T285" s="14" t="s">
        <v>133</v>
      </c>
      <c r="AU285" s="14" t="s">
        <v>80</v>
      </c>
    </row>
    <row r="286" s="2" customFormat="1">
      <c r="A286" s="29"/>
      <c r="B286" s="30"/>
      <c r="C286" s="31"/>
      <c r="D286" s="205" t="s">
        <v>135</v>
      </c>
      <c r="E286" s="31"/>
      <c r="F286" s="206" t="s">
        <v>500</v>
      </c>
      <c r="G286" s="31"/>
      <c r="H286" s="31"/>
      <c r="I286" s="31"/>
      <c r="J286" s="31"/>
      <c r="K286" s="31"/>
      <c r="L286" s="35"/>
      <c r="M286" s="203"/>
      <c r="N286" s="204"/>
      <c r="O286" s="74"/>
      <c r="P286" s="74"/>
      <c r="Q286" s="74"/>
      <c r="R286" s="74"/>
      <c r="S286" s="74"/>
      <c r="T286" s="75"/>
      <c r="U286" s="29"/>
      <c r="V286" s="29"/>
      <c r="W286" s="29"/>
      <c r="X286" s="29"/>
      <c r="Y286" s="29"/>
      <c r="Z286" s="29"/>
      <c r="AA286" s="29"/>
      <c r="AB286" s="29"/>
      <c r="AC286" s="29"/>
      <c r="AD286" s="29"/>
      <c r="AE286" s="29"/>
      <c r="AT286" s="14" t="s">
        <v>135</v>
      </c>
      <c r="AU286" s="14" t="s">
        <v>80</v>
      </c>
    </row>
    <row r="287" s="2" customFormat="1" ht="16.5" customHeight="1">
      <c r="A287" s="29"/>
      <c r="B287" s="30"/>
      <c r="C287" s="189" t="s">
        <v>501</v>
      </c>
      <c r="D287" s="189" t="s">
        <v>126</v>
      </c>
      <c r="E287" s="190" t="s">
        <v>502</v>
      </c>
      <c r="F287" s="191" t="s">
        <v>503</v>
      </c>
      <c r="G287" s="192" t="s">
        <v>435</v>
      </c>
      <c r="H287" s="193">
        <v>70</v>
      </c>
      <c r="I287" s="194">
        <v>1080</v>
      </c>
      <c r="J287" s="194">
        <f>ROUND(I287*H287,2)</f>
        <v>75600</v>
      </c>
      <c r="K287" s="191" t="s">
        <v>130</v>
      </c>
      <c r="L287" s="35"/>
      <c r="M287" s="195" t="s">
        <v>17</v>
      </c>
      <c r="N287" s="196" t="s">
        <v>41</v>
      </c>
      <c r="O287" s="197">
        <v>0.20000000000000001</v>
      </c>
      <c r="P287" s="197">
        <f>O287*H287</f>
        <v>14</v>
      </c>
      <c r="Q287" s="197">
        <v>0.0018400000000000001</v>
      </c>
      <c r="R287" s="197">
        <f>Q287*H287</f>
        <v>0.1288</v>
      </c>
      <c r="S287" s="197">
        <v>0</v>
      </c>
      <c r="T287" s="198">
        <f>S287*H287</f>
        <v>0</v>
      </c>
      <c r="U287" s="29"/>
      <c r="V287" s="29"/>
      <c r="W287" s="29"/>
      <c r="X287" s="29"/>
      <c r="Y287" s="29"/>
      <c r="Z287" s="29"/>
      <c r="AA287" s="29"/>
      <c r="AB287" s="29"/>
      <c r="AC287" s="29"/>
      <c r="AD287" s="29"/>
      <c r="AE287" s="29"/>
      <c r="AR287" s="199" t="s">
        <v>219</v>
      </c>
      <c r="AT287" s="199" t="s">
        <v>126</v>
      </c>
      <c r="AU287" s="199" t="s">
        <v>80</v>
      </c>
      <c r="AY287" s="14" t="s">
        <v>123</v>
      </c>
      <c r="BE287" s="200">
        <f>IF(N287="základní",J287,0)</f>
        <v>75600</v>
      </c>
      <c r="BF287" s="200">
        <f>IF(N287="snížená",J287,0)</f>
        <v>0</v>
      </c>
      <c r="BG287" s="200">
        <f>IF(N287="zákl. přenesená",J287,0)</f>
        <v>0</v>
      </c>
      <c r="BH287" s="200">
        <f>IF(N287="sníž. přenesená",J287,0)</f>
        <v>0</v>
      </c>
      <c r="BI287" s="200">
        <f>IF(N287="nulová",J287,0)</f>
        <v>0</v>
      </c>
      <c r="BJ287" s="14" t="s">
        <v>78</v>
      </c>
      <c r="BK287" s="200">
        <f>ROUND(I287*H287,2)</f>
        <v>75600</v>
      </c>
      <c r="BL287" s="14" t="s">
        <v>219</v>
      </c>
      <c r="BM287" s="199" t="s">
        <v>504</v>
      </c>
    </row>
    <row r="288" s="2" customFormat="1">
      <c r="A288" s="29"/>
      <c r="B288" s="30"/>
      <c r="C288" s="31"/>
      <c r="D288" s="201" t="s">
        <v>133</v>
      </c>
      <c r="E288" s="31"/>
      <c r="F288" s="202" t="s">
        <v>505</v>
      </c>
      <c r="G288" s="31"/>
      <c r="H288" s="31"/>
      <c r="I288" s="31"/>
      <c r="J288" s="31"/>
      <c r="K288" s="31"/>
      <c r="L288" s="35"/>
      <c r="M288" s="203"/>
      <c r="N288" s="204"/>
      <c r="O288" s="74"/>
      <c r="P288" s="74"/>
      <c r="Q288" s="74"/>
      <c r="R288" s="74"/>
      <c r="S288" s="74"/>
      <c r="T288" s="75"/>
      <c r="U288" s="29"/>
      <c r="V288" s="29"/>
      <c r="W288" s="29"/>
      <c r="X288" s="29"/>
      <c r="Y288" s="29"/>
      <c r="Z288" s="29"/>
      <c r="AA288" s="29"/>
      <c r="AB288" s="29"/>
      <c r="AC288" s="29"/>
      <c r="AD288" s="29"/>
      <c r="AE288" s="29"/>
      <c r="AT288" s="14" t="s">
        <v>133</v>
      </c>
      <c r="AU288" s="14" t="s">
        <v>80</v>
      </c>
    </row>
    <row r="289" s="2" customFormat="1">
      <c r="A289" s="29"/>
      <c r="B289" s="30"/>
      <c r="C289" s="31"/>
      <c r="D289" s="205" t="s">
        <v>135</v>
      </c>
      <c r="E289" s="31"/>
      <c r="F289" s="206" t="s">
        <v>506</v>
      </c>
      <c r="G289" s="31"/>
      <c r="H289" s="31"/>
      <c r="I289" s="31"/>
      <c r="J289" s="31"/>
      <c r="K289" s="31"/>
      <c r="L289" s="35"/>
      <c r="M289" s="203"/>
      <c r="N289" s="204"/>
      <c r="O289" s="74"/>
      <c r="P289" s="74"/>
      <c r="Q289" s="74"/>
      <c r="R289" s="74"/>
      <c r="S289" s="74"/>
      <c r="T289" s="75"/>
      <c r="U289" s="29"/>
      <c r="V289" s="29"/>
      <c r="W289" s="29"/>
      <c r="X289" s="29"/>
      <c r="Y289" s="29"/>
      <c r="Z289" s="29"/>
      <c r="AA289" s="29"/>
      <c r="AB289" s="29"/>
      <c r="AC289" s="29"/>
      <c r="AD289" s="29"/>
      <c r="AE289" s="29"/>
      <c r="AT289" s="14" t="s">
        <v>135</v>
      </c>
      <c r="AU289" s="14" t="s">
        <v>80</v>
      </c>
    </row>
    <row r="290" s="2" customFormat="1" ht="16.5" customHeight="1">
      <c r="A290" s="29"/>
      <c r="B290" s="30"/>
      <c r="C290" s="189" t="s">
        <v>507</v>
      </c>
      <c r="D290" s="189" t="s">
        <v>126</v>
      </c>
      <c r="E290" s="190" t="s">
        <v>508</v>
      </c>
      <c r="F290" s="191" t="s">
        <v>509</v>
      </c>
      <c r="G290" s="192" t="s">
        <v>129</v>
      </c>
      <c r="H290" s="193">
        <v>35</v>
      </c>
      <c r="I290" s="194">
        <v>729</v>
      </c>
      <c r="J290" s="194">
        <f>ROUND(I290*H290,2)</f>
        <v>25515</v>
      </c>
      <c r="K290" s="191" t="s">
        <v>130</v>
      </c>
      <c r="L290" s="35"/>
      <c r="M290" s="195" t="s">
        <v>17</v>
      </c>
      <c r="N290" s="196" t="s">
        <v>41</v>
      </c>
      <c r="O290" s="197">
        <v>0.94999999999999996</v>
      </c>
      <c r="P290" s="197">
        <f>O290*H290</f>
        <v>33.25</v>
      </c>
      <c r="Q290" s="197">
        <v>0.00031</v>
      </c>
      <c r="R290" s="197">
        <f>Q290*H290</f>
        <v>0.01085</v>
      </c>
      <c r="S290" s="197">
        <v>0</v>
      </c>
      <c r="T290" s="198">
        <f>S290*H290</f>
        <v>0</v>
      </c>
      <c r="U290" s="29"/>
      <c r="V290" s="29"/>
      <c r="W290" s="29"/>
      <c r="X290" s="29"/>
      <c r="Y290" s="29"/>
      <c r="Z290" s="29"/>
      <c r="AA290" s="29"/>
      <c r="AB290" s="29"/>
      <c r="AC290" s="29"/>
      <c r="AD290" s="29"/>
      <c r="AE290" s="29"/>
      <c r="AR290" s="199" t="s">
        <v>219</v>
      </c>
      <c r="AT290" s="199" t="s">
        <v>126</v>
      </c>
      <c r="AU290" s="199" t="s">
        <v>80</v>
      </c>
      <c r="AY290" s="14" t="s">
        <v>123</v>
      </c>
      <c r="BE290" s="200">
        <f>IF(N290="základní",J290,0)</f>
        <v>25515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4" t="s">
        <v>78</v>
      </c>
      <c r="BK290" s="200">
        <f>ROUND(I290*H290,2)</f>
        <v>25515</v>
      </c>
      <c r="BL290" s="14" t="s">
        <v>219</v>
      </c>
      <c r="BM290" s="199" t="s">
        <v>510</v>
      </c>
    </row>
    <row r="291" s="2" customFormat="1">
      <c r="A291" s="29"/>
      <c r="B291" s="30"/>
      <c r="C291" s="31"/>
      <c r="D291" s="201" t="s">
        <v>133</v>
      </c>
      <c r="E291" s="31"/>
      <c r="F291" s="202" t="s">
        <v>509</v>
      </c>
      <c r="G291" s="31"/>
      <c r="H291" s="31"/>
      <c r="I291" s="31"/>
      <c r="J291" s="31"/>
      <c r="K291" s="31"/>
      <c r="L291" s="35"/>
      <c r="M291" s="203"/>
      <c r="N291" s="204"/>
      <c r="O291" s="74"/>
      <c r="P291" s="74"/>
      <c r="Q291" s="74"/>
      <c r="R291" s="74"/>
      <c r="S291" s="74"/>
      <c r="T291" s="75"/>
      <c r="U291" s="29"/>
      <c r="V291" s="29"/>
      <c r="W291" s="29"/>
      <c r="X291" s="29"/>
      <c r="Y291" s="29"/>
      <c r="Z291" s="29"/>
      <c r="AA291" s="29"/>
      <c r="AB291" s="29"/>
      <c r="AC291" s="29"/>
      <c r="AD291" s="29"/>
      <c r="AE291" s="29"/>
      <c r="AT291" s="14" t="s">
        <v>133</v>
      </c>
      <c r="AU291" s="14" t="s">
        <v>80</v>
      </c>
    </row>
    <row r="292" s="2" customFormat="1">
      <c r="A292" s="29"/>
      <c r="B292" s="30"/>
      <c r="C292" s="31"/>
      <c r="D292" s="205" t="s">
        <v>135</v>
      </c>
      <c r="E292" s="31"/>
      <c r="F292" s="206" t="s">
        <v>511</v>
      </c>
      <c r="G292" s="31"/>
      <c r="H292" s="31"/>
      <c r="I292" s="31"/>
      <c r="J292" s="31"/>
      <c r="K292" s="31"/>
      <c r="L292" s="35"/>
      <c r="M292" s="203"/>
      <c r="N292" s="204"/>
      <c r="O292" s="74"/>
      <c r="P292" s="74"/>
      <c r="Q292" s="74"/>
      <c r="R292" s="74"/>
      <c r="S292" s="74"/>
      <c r="T292" s="75"/>
      <c r="U292" s="29"/>
      <c r="V292" s="29"/>
      <c r="W292" s="29"/>
      <c r="X292" s="29"/>
      <c r="Y292" s="29"/>
      <c r="Z292" s="29"/>
      <c r="AA292" s="29"/>
      <c r="AB292" s="29"/>
      <c r="AC292" s="29"/>
      <c r="AD292" s="29"/>
      <c r="AE292" s="29"/>
      <c r="AT292" s="14" t="s">
        <v>135</v>
      </c>
      <c r="AU292" s="14" t="s">
        <v>80</v>
      </c>
    </row>
    <row r="293" s="2" customFormat="1" ht="24.15" customHeight="1">
      <c r="A293" s="29"/>
      <c r="B293" s="30"/>
      <c r="C293" s="189" t="s">
        <v>512</v>
      </c>
      <c r="D293" s="189" t="s">
        <v>126</v>
      </c>
      <c r="E293" s="190" t="s">
        <v>513</v>
      </c>
      <c r="F293" s="191" t="s">
        <v>514</v>
      </c>
      <c r="G293" s="192" t="s">
        <v>300</v>
      </c>
      <c r="H293" s="193">
        <v>5</v>
      </c>
      <c r="I293" s="194">
        <v>923</v>
      </c>
      <c r="J293" s="194">
        <f>ROUND(I293*H293,2)</f>
        <v>4615</v>
      </c>
      <c r="K293" s="191" t="s">
        <v>130</v>
      </c>
      <c r="L293" s="35"/>
      <c r="M293" s="195" t="s">
        <v>17</v>
      </c>
      <c r="N293" s="196" t="s">
        <v>41</v>
      </c>
      <c r="O293" s="197">
        <v>0.98599999999999999</v>
      </c>
      <c r="P293" s="197">
        <f>O293*H293</f>
        <v>4.9299999999999997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29"/>
      <c r="V293" s="29"/>
      <c r="W293" s="29"/>
      <c r="X293" s="29"/>
      <c r="Y293" s="29"/>
      <c r="Z293" s="29"/>
      <c r="AA293" s="29"/>
      <c r="AB293" s="29"/>
      <c r="AC293" s="29"/>
      <c r="AD293" s="29"/>
      <c r="AE293" s="29"/>
      <c r="AR293" s="199" t="s">
        <v>219</v>
      </c>
      <c r="AT293" s="199" t="s">
        <v>126</v>
      </c>
      <c r="AU293" s="199" t="s">
        <v>80</v>
      </c>
      <c r="AY293" s="14" t="s">
        <v>123</v>
      </c>
      <c r="BE293" s="200">
        <f>IF(N293="základní",J293,0)</f>
        <v>4615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4" t="s">
        <v>78</v>
      </c>
      <c r="BK293" s="200">
        <f>ROUND(I293*H293,2)</f>
        <v>4615</v>
      </c>
      <c r="BL293" s="14" t="s">
        <v>219</v>
      </c>
      <c r="BM293" s="199" t="s">
        <v>515</v>
      </c>
    </row>
    <row r="294" s="2" customFormat="1">
      <c r="A294" s="29"/>
      <c r="B294" s="30"/>
      <c r="C294" s="31"/>
      <c r="D294" s="201" t="s">
        <v>133</v>
      </c>
      <c r="E294" s="31"/>
      <c r="F294" s="202" t="s">
        <v>516</v>
      </c>
      <c r="G294" s="31"/>
      <c r="H294" s="31"/>
      <c r="I294" s="31"/>
      <c r="J294" s="31"/>
      <c r="K294" s="31"/>
      <c r="L294" s="35"/>
      <c r="M294" s="203"/>
      <c r="N294" s="204"/>
      <c r="O294" s="74"/>
      <c r="P294" s="74"/>
      <c r="Q294" s="74"/>
      <c r="R294" s="74"/>
      <c r="S294" s="74"/>
      <c r="T294" s="75"/>
      <c r="U294" s="29"/>
      <c r="V294" s="29"/>
      <c r="W294" s="29"/>
      <c r="X294" s="29"/>
      <c r="Y294" s="29"/>
      <c r="Z294" s="29"/>
      <c r="AA294" s="29"/>
      <c r="AB294" s="29"/>
      <c r="AC294" s="29"/>
      <c r="AD294" s="29"/>
      <c r="AE294" s="29"/>
      <c r="AT294" s="14" t="s">
        <v>133</v>
      </c>
      <c r="AU294" s="14" t="s">
        <v>80</v>
      </c>
    </row>
    <row r="295" s="2" customFormat="1">
      <c r="A295" s="29"/>
      <c r="B295" s="30"/>
      <c r="C295" s="31"/>
      <c r="D295" s="205" t="s">
        <v>135</v>
      </c>
      <c r="E295" s="31"/>
      <c r="F295" s="206" t="s">
        <v>517</v>
      </c>
      <c r="G295" s="31"/>
      <c r="H295" s="31"/>
      <c r="I295" s="31"/>
      <c r="J295" s="31"/>
      <c r="K295" s="31"/>
      <c r="L295" s="35"/>
      <c r="M295" s="203"/>
      <c r="N295" s="204"/>
      <c r="O295" s="74"/>
      <c r="P295" s="74"/>
      <c r="Q295" s="74"/>
      <c r="R295" s="74"/>
      <c r="S295" s="74"/>
      <c r="T295" s="75"/>
      <c r="U295" s="29"/>
      <c r="V295" s="29"/>
      <c r="W295" s="29"/>
      <c r="X295" s="29"/>
      <c r="Y295" s="29"/>
      <c r="Z295" s="29"/>
      <c r="AA295" s="29"/>
      <c r="AB295" s="29"/>
      <c r="AC295" s="29"/>
      <c r="AD295" s="29"/>
      <c r="AE295" s="29"/>
      <c r="AT295" s="14" t="s">
        <v>135</v>
      </c>
      <c r="AU295" s="14" t="s">
        <v>80</v>
      </c>
    </row>
    <row r="296" s="12" customFormat="1" ht="22.8" customHeight="1">
      <c r="A296" s="12"/>
      <c r="B296" s="174"/>
      <c r="C296" s="175"/>
      <c r="D296" s="176" t="s">
        <v>69</v>
      </c>
      <c r="E296" s="187" t="s">
        <v>518</v>
      </c>
      <c r="F296" s="187" t="s">
        <v>519</v>
      </c>
      <c r="G296" s="175"/>
      <c r="H296" s="175"/>
      <c r="I296" s="175"/>
      <c r="J296" s="188">
        <f>BK296</f>
        <v>292220</v>
      </c>
      <c r="K296" s="175"/>
      <c r="L296" s="179"/>
      <c r="M296" s="180"/>
      <c r="N296" s="181"/>
      <c r="O296" s="181"/>
      <c r="P296" s="182">
        <f>SUM(P297:P305)</f>
        <v>80.500000000000014</v>
      </c>
      <c r="Q296" s="181"/>
      <c r="R296" s="182">
        <f>SUM(R297:R305)</f>
        <v>2.4199999999999999</v>
      </c>
      <c r="S296" s="181"/>
      <c r="T296" s="183">
        <f>SUM(T297:T305)</f>
        <v>9.5200000000000014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184" t="s">
        <v>80</v>
      </c>
      <c r="AT296" s="185" t="s">
        <v>69</v>
      </c>
      <c r="AU296" s="185" t="s">
        <v>78</v>
      </c>
      <c r="AY296" s="184" t="s">
        <v>123</v>
      </c>
      <c r="BK296" s="186">
        <f>SUM(BK297:BK305)</f>
        <v>292220</v>
      </c>
    </row>
    <row r="297" s="2" customFormat="1" ht="16.5" customHeight="1">
      <c r="A297" s="29"/>
      <c r="B297" s="30"/>
      <c r="C297" s="189" t="s">
        <v>520</v>
      </c>
      <c r="D297" s="189" t="s">
        <v>126</v>
      </c>
      <c r="E297" s="190" t="s">
        <v>521</v>
      </c>
      <c r="F297" s="191" t="s">
        <v>522</v>
      </c>
      <c r="G297" s="192" t="s">
        <v>139</v>
      </c>
      <c r="H297" s="193">
        <v>400</v>
      </c>
      <c r="I297" s="194">
        <v>43.299999999999997</v>
      </c>
      <c r="J297" s="194">
        <f>ROUND(I297*H297,2)</f>
        <v>17320</v>
      </c>
      <c r="K297" s="191" t="s">
        <v>130</v>
      </c>
      <c r="L297" s="35"/>
      <c r="M297" s="195" t="s">
        <v>17</v>
      </c>
      <c r="N297" s="196" t="s">
        <v>41</v>
      </c>
      <c r="O297" s="197">
        <v>0.082000000000000003</v>
      </c>
      <c r="P297" s="197">
        <f>O297*H297</f>
        <v>32.800000000000004</v>
      </c>
      <c r="Q297" s="197">
        <v>0</v>
      </c>
      <c r="R297" s="197">
        <f>Q297*H297</f>
        <v>0</v>
      </c>
      <c r="S297" s="197">
        <v>0.023800000000000002</v>
      </c>
      <c r="T297" s="198">
        <f>S297*H297</f>
        <v>9.5200000000000014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99" t="s">
        <v>219</v>
      </c>
      <c r="AT297" s="199" t="s">
        <v>126</v>
      </c>
      <c r="AU297" s="199" t="s">
        <v>80</v>
      </c>
      <c r="AY297" s="14" t="s">
        <v>123</v>
      </c>
      <c r="BE297" s="200">
        <f>IF(N297="základní",J297,0)</f>
        <v>17320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4" t="s">
        <v>78</v>
      </c>
      <c r="BK297" s="200">
        <f>ROUND(I297*H297,2)</f>
        <v>17320</v>
      </c>
      <c r="BL297" s="14" t="s">
        <v>219</v>
      </c>
      <c r="BM297" s="199" t="s">
        <v>523</v>
      </c>
    </row>
    <row r="298" s="2" customFormat="1">
      <c r="A298" s="29"/>
      <c r="B298" s="30"/>
      <c r="C298" s="31"/>
      <c r="D298" s="201" t="s">
        <v>133</v>
      </c>
      <c r="E298" s="31"/>
      <c r="F298" s="202" t="s">
        <v>524</v>
      </c>
      <c r="G298" s="31"/>
      <c r="H298" s="31"/>
      <c r="I298" s="31"/>
      <c r="J298" s="31"/>
      <c r="K298" s="31"/>
      <c r="L298" s="35"/>
      <c r="M298" s="203"/>
      <c r="N298" s="204"/>
      <c r="O298" s="74"/>
      <c r="P298" s="74"/>
      <c r="Q298" s="74"/>
      <c r="R298" s="74"/>
      <c r="S298" s="74"/>
      <c r="T298" s="75"/>
      <c r="U298" s="29"/>
      <c r="V298" s="29"/>
      <c r="W298" s="29"/>
      <c r="X298" s="29"/>
      <c r="Y298" s="29"/>
      <c r="Z298" s="29"/>
      <c r="AA298" s="29"/>
      <c r="AB298" s="29"/>
      <c r="AC298" s="29"/>
      <c r="AD298" s="29"/>
      <c r="AE298" s="29"/>
      <c r="AT298" s="14" t="s">
        <v>133</v>
      </c>
      <c r="AU298" s="14" t="s">
        <v>80</v>
      </c>
    </row>
    <row r="299" s="2" customFormat="1">
      <c r="A299" s="29"/>
      <c r="B299" s="30"/>
      <c r="C299" s="31"/>
      <c r="D299" s="205" t="s">
        <v>135</v>
      </c>
      <c r="E299" s="31"/>
      <c r="F299" s="206" t="s">
        <v>525</v>
      </c>
      <c r="G299" s="31"/>
      <c r="H299" s="31"/>
      <c r="I299" s="31"/>
      <c r="J299" s="31"/>
      <c r="K299" s="31"/>
      <c r="L299" s="35"/>
      <c r="M299" s="203"/>
      <c r="N299" s="204"/>
      <c r="O299" s="74"/>
      <c r="P299" s="74"/>
      <c r="Q299" s="74"/>
      <c r="R299" s="74"/>
      <c r="S299" s="74"/>
      <c r="T299" s="75"/>
      <c r="U299" s="29"/>
      <c r="V299" s="29"/>
      <c r="W299" s="29"/>
      <c r="X299" s="29"/>
      <c r="Y299" s="29"/>
      <c r="Z299" s="29"/>
      <c r="AA299" s="29"/>
      <c r="AB299" s="29"/>
      <c r="AC299" s="29"/>
      <c r="AD299" s="29"/>
      <c r="AE299" s="29"/>
      <c r="AT299" s="14" t="s">
        <v>135</v>
      </c>
      <c r="AU299" s="14" t="s">
        <v>80</v>
      </c>
    </row>
    <row r="300" s="2" customFormat="1" ht="24.15" customHeight="1">
      <c r="A300" s="29"/>
      <c r="B300" s="30"/>
      <c r="C300" s="189" t="s">
        <v>526</v>
      </c>
      <c r="D300" s="189" t="s">
        <v>126</v>
      </c>
      <c r="E300" s="190" t="s">
        <v>527</v>
      </c>
      <c r="F300" s="191" t="s">
        <v>528</v>
      </c>
      <c r="G300" s="192" t="s">
        <v>129</v>
      </c>
      <c r="H300" s="193">
        <v>50</v>
      </c>
      <c r="I300" s="194">
        <v>358</v>
      </c>
      <c r="J300" s="194">
        <f>ROUND(I300*H300,2)</f>
        <v>17900</v>
      </c>
      <c r="K300" s="191" t="s">
        <v>130</v>
      </c>
      <c r="L300" s="35"/>
      <c r="M300" s="195" t="s">
        <v>17</v>
      </c>
      <c r="N300" s="196" t="s">
        <v>41</v>
      </c>
      <c r="O300" s="197">
        <v>0.61599999999999999</v>
      </c>
      <c r="P300" s="197">
        <f>O300*H300</f>
        <v>30.800000000000001</v>
      </c>
      <c r="Q300" s="197">
        <v>0</v>
      </c>
      <c r="R300" s="197">
        <f>Q300*H300</f>
        <v>0</v>
      </c>
      <c r="S300" s="197">
        <v>0</v>
      </c>
      <c r="T300" s="198">
        <f>S300*H300</f>
        <v>0</v>
      </c>
      <c r="U300" s="29"/>
      <c r="V300" s="29"/>
      <c r="W300" s="29"/>
      <c r="X300" s="29"/>
      <c r="Y300" s="29"/>
      <c r="Z300" s="29"/>
      <c r="AA300" s="29"/>
      <c r="AB300" s="29"/>
      <c r="AC300" s="29"/>
      <c r="AD300" s="29"/>
      <c r="AE300" s="29"/>
      <c r="AR300" s="199" t="s">
        <v>219</v>
      </c>
      <c r="AT300" s="199" t="s">
        <v>126</v>
      </c>
      <c r="AU300" s="199" t="s">
        <v>80</v>
      </c>
      <c r="AY300" s="14" t="s">
        <v>123</v>
      </c>
      <c r="BE300" s="200">
        <f>IF(N300="základní",J300,0)</f>
        <v>17900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4" t="s">
        <v>78</v>
      </c>
      <c r="BK300" s="200">
        <f>ROUND(I300*H300,2)</f>
        <v>17900</v>
      </c>
      <c r="BL300" s="14" t="s">
        <v>219</v>
      </c>
      <c r="BM300" s="199" t="s">
        <v>529</v>
      </c>
    </row>
    <row r="301" s="2" customFormat="1">
      <c r="A301" s="29"/>
      <c r="B301" s="30"/>
      <c r="C301" s="31"/>
      <c r="D301" s="201" t="s">
        <v>133</v>
      </c>
      <c r="E301" s="31"/>
      <c r="F301" s="202" t="s">
        <v>530</v>
      </c>
      <c r="G301" s="31"/>
      <c r="H301" s="31"/>
      <c r="I301" s="31"/>
      <c r="J301" s="31"/>
      <c r="K301" s="31"/>
      <c r="L301" s="35"/>
      <c r="M301" s="203"/>
      <c r="N301" s="204"/>
      <c r="O301" s="74"/>
      <c r="P301" s="74"/>
      <c r="Q301" s="74"/>
      <c r="R301" s="74"/>
      <c r="S301" s="74"/>
      <c r="T301" s="75"/>
      <c r="U301" s="29"/>
      <c r="V301" s="29"/>
      <c r="W301" s="29"/>
      <c r="X301" s="29"/>
      <c r="Y301" s="29"/>
      <c r="Z301" s="29"/>
      <c r="AA301" s="29"/>
      <c r="AB301" s="29"/>
      <c r="AC301" s="29"/>
      <c r="AD301" s="29"/>
      <c r="AE301" s="29"/>
      <c r="AT301" s="14" t="s">
        <v>133</v>
      </c>
      <c r="AU301" s="14" t="s">
        <v>80</v>
      </c>
    </row>
    <row r="302" s="2" customFormat="1">
      <c r="A302" s="29"/>
      <c r="B302" s="30"/>
      <c r="C302" s="31"/>
      <c r="D302" s="205" t="s">
        <v>135</v>
      </c>
      <c r="E302" s="31"/>
      <c r="F302" s="206" t="s">
        <v>531</v>
      </c>
      <c r="G302" s="31"/>
      <c r="H302" s="31"/>
      <c r="I302" s="31"/>
      <c r="J302" s="31"/>
      <c r="K302" s="31"/>
      <c r="L302" s="35"/>
      <c r="M302" s="203"/>
      <c r="N302" s="204"/>
      <c r="O302" s="74"/>
      <c r="P302" s="74"/>
      <c r="Q302" s="74"/>
      <c r="R302" s="74"/>
      <c r="S302" s="74"/>
      <c r="T302" s="75"/>
      <c r="U302" s="29"/>
      <c r="V302" s="29"/>
      <c r="W302" s="29"/>
      <c r="X302" s="29"/>
      <c r="Y302" s="29"/>
      <c r="Z302" s="29"/>
      <c r="AA302" s="29"/>
      <c r="AB302" s="29"/>
      <c r="AC302" s="29"/>
      <c r="AD302" s="29"/>
      <c r="AE302" s="29"/>
      <c r="AT302" s="14" t="s">
        <v>135</v>
      </c>
      <c r="AU302" s="14" t="s">
        <v>80</v>
      </c>
    </row>
    <row r="303" s="2" customFormat="1" ht="37.8" customHeight="1">
      <c r="A303" s="29"/>
      <c r="B303" s="30"/>
      <c r="C303" s="189" t="s">
        <v>532</v>
      </c>
      <c r="D303" s="189" t="s">
        <v>126</v>
      </c>
      <c r="E303" s="190" t="s">
        <v>533</v>
      </c>
      <c r="F303" s="191" t="s">
        <v>534</v>
      </c>
      <c r="G303" s="192" t="s">
        <v>129</v>
      </c>
      <c r="H303" s="193">
        <v>50</v>
      </c>
      <c r="I303" s="194">
        <v>5140</v>
      </c>
      <c r="J303" s="194">
        <f>ROUND(I303*H303,2)</f>
        <v>257000</v>
      </c>
      <c r="K303" s="191" t="s">
        <v>130</v>
      </c>
      <c r="L303" s="35"/>
      <c r="M303" s="195" t="s">
        <v>17</v>
      </c>
      <c r="N303" s="196" t="s">
        <v>41</v>
      </c>
      <c r="O303" s="197">
        <v>0.33800000000000002</v>
      </c>
      <c r="P303" s="197">
        <f>O303*H303</f>
        <v>16.900000000000002</v>
      </c>
      <c r="Q303" s="197">
        <v>0.048399999999999999</v>
      </c>
      <c r="R303" s="197">
        <f>Q303*H303</f>
        <v>2.4199999999999999</v>
      </c>
      <c r="S303" s="197">
        <v>0</v>
      </c>
      <c r="T303" s="198">
        <f>S303*H303</f>
        <v>0</v>
      </c>
      <c r="U303" s="29"/>
      <c r="V303" s="29"/>
      <c r="W303" s="29"/>
      <c r="X303" s="29"/>
      <c r="Y303" s="29"/>
      <c r="Z303" s="29"/>
      <c r="AA303" s="29"/>
      <c r="AB303" s="29"/>
      <c r="AC303" s="29"/>
      <c r="AD303" s="29"/>
      <c r="AE303" s="29"/>
      <c r="AR303" s="199" t="s">
        <v>219</v>
      </c>
      <c r="AT303" s="199" t="s">
        <v>126</v>
      </c>
      <c r="AU303" s="199" t="s">
        <v>80</v>
      </c>
      <c r="AY303" s="14" t="s">
        <v>123</v>
      </c>
      <c r="BE303" s="200">
        <f>IF(N303="základní",J303,0)</f>
        <v>257000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4" t="s">
        <v>78</v>
      </c>
      <c r="BK303" s="200">
        <f>ROUND(I303*H303,2)</f>
        <v>257000</v>
      </c>
      <c r="BL303" s="14" t="s">
        <v>219</v>
      </c>
      <c r="BM303" s="199" t="s">
        <v>535</v>
      </c>
    </row>
    <row r="304" s="2" customFormat="1">
      <c r="A304" s="29"/>
      <c r="B304" s="30"/>
      <c r="C304" s="31"/>
      <c r="D304" s="201" t="s">
        <v>133</v>
      </c>
      <c r="E304" s="31"/>
      <c r="F304" s="202" t="s">
        <v>536</v>
      </c>
      <c r="G304" s="31"/>
      <c r="H304" s="31"/>
      <c r="I304" s="31"/>
      <c r="J304" s="31"/>
      <c r="K304" s="31"/>
      <c r="L304" s="35"/>
      <c r="M304" s="203"/>
      <c r="N304" s="204"/>
      <c r="O304" s="74"/>
      <c r="P304" s="74"/>
      <c r="Q304" s="74"/>
      <c r="R304" s="74"/>
      <c r="S304" s="74"/>
      <c r="T304" s="75"/>
      <c r="U304" s="29"/>
      <c r="V304" s="29"/>
      <c r="W304" s="29"/>
      <c r="X304" s="29"/>
      <c r="Y304" s="29"/>
      <c r="Z304" s="29"/>
      <c r="AA304" s="29"/>
      <c r="AB304" s="29"/>
      <c r="AC304" s="29"/>
      <c r="AD304" s="29"/>
      <c r="AE304" s="29"/>
      <c r="AT304" s="14" t="s">
        <v>133</v>
      </c>
      <c r="AU304" s="14" t="s">
        <v>80</v>
      </c>
    </row>
    <row r="305" s="2" customFormat="1">
      <c r="A305" s="29"/>
      <c r="B305" s="30"/>
      <c r="C305" s="31"/>
      <c r="D305" s="205" t="s">
        <v>135</v>
      </c>
      <c r="E305" s="31"/>
      <c r="F305" s="206" t="s">
        <v>537</v>
      </c>
      <c r="G305" s="31"/>
      <c r="H305" s="31"/>
      <c r="I305" s="31"/>
      <c r="J305" s="31"/>
      <c r="K305" s="31"/>
      <c r="L305" s="35"/>
      <c r="M305" s="203"/>
      <c r="N305" s="204"/>
      <c r="O305" s="74"/>
      <c r="P305" s="74"/>
      <c r="Q305" s="74"/>
      <c r="R305" s="74"/>
      <c r="S305" s="74"/>
      <c r="T305" s="75"/>
      <c r="U305" s="29"/>
      <c r="V305" s="29"/>
      <c r="W305" s="29"/>
      <c r="X305" s="29"/>
      <c r="Y305" s="29"/>
      <c r="Z305" s="29"/>
      <c r="AA305" s="29"/>
      <c r="AB305" s="29"/>
      <c r="AC305" s="29"/>
      <c r="AD305" s="29"/>
      <c r="AE305" s="29"/>
      <c r="AT305" s="14" t="s">
        <v>135</v>
      </c>
      <c r="AU305" s="14" t="s">
        <v>80</v>
      </c>
    </row>
    <row r="306" s="12" customFormat="1" ht="22.8" customHeight="1">
      <c r="A306" s="12"/>
      <c r="B306" s="174"/>
      <c r="C306" s="175"/>
      <c r="D306" s="176" t="s">
        <v>69</v>
      </c>
      <c r="E306" s="187" t="s">
        <v>538</v>
      </c>
      <c r="F306" s="187" t="s">
        <v>539</v>
      </c>
      <c r="G306" s="175"/>
      <c r="H306" s="175"/>
      <c r="I306" s="175"/>
      <c r="J306" s="188">
        <f>BK306</f>
        <v>558200</v>
      </c>
      <c r="K306" s="175"/>
      <c r="L306" s="179"/>
      <c r="M306" s="180"/>
      <c r="N306" s="181"/>
      <c r="O306" s="181"/>
      <c r="P306" s="182">
        <f>SUM(P307:P312)</f>
        <v>0</v>
      </c>
      <c r="Q306" s="181"/>
      <c r="R306" s="182">
        <f>SUM(R307:R312)</f>
        <v>0</v>
      </c>
      <c r="S306" s="181"/>
      <c r="T306" s="183">
        <f>SUM(T307:T312)</f>
        <v>0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184" t="s">
        <v>80</v>
      </c>
      <c r="AT306" s="185" t="s">
        <v>69</v>
      </c>
      <c r="AU306" s="185" t="s">
        <v>78</v>
      </c>
      <c r="AY306" s="184" t="s">
        <v>123</v>
      </c>
      <c r="BK306" s="186">
        <f>SUM(BK307:BK312)</f>
        <v>558200</v>
      </c>
    </row>
    <row r="307" s="2" customFormat="1" ht="16.5" customHeight="1">
      <c r="A307" s="29"/>
      <c r="B307" s="30"/>
      <c r="C307" s="189" t="s">
        <v>540</v>
      </c>
      <c r="D307" s="189" t="s">
        <v>126</v>
      </c>
      <c r="E307" s="190" t="s">
        <v>541</v>
      </c>
      <c r="F307" s="191" t="s">
        <v>542</v>
      </c>
      <c r="G307" s="192" t="s">
        <v>543</v>
      </c>
      <c r="H307" s="193">
        <v>200</v>
      </c>
      <c r="I307" s="194">
        <v>596</v>
      </c>
      <c r="J307" s="194">
        <f>ROUND(I307*H307,2)</f>
        <v>119200</v>
      </c>
      <c r="K307" s="191" t="s">
        <v>17</v>
      </c>
      <c r="L307" s="35"/>
      <c r="M307" s="195" t="s">
        <v>17</v>
      </c>
      <c r="N307" s="196" t="s">
        <v>41</v>
      </c>
      <c r="O307" s="197">
        <v>0</v>
      </c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29"/>
      <c r="V307" s="29"/>
      <c r="W307" s="29"/>
      <c r="X307" s="29"/>
      <c r="Y307" s="29"/>
      <c r="Z307" s="29"/>
      <c r="AA307" s="29"/>
      <c r="AB307" s="29"/>
      <c r="AC307" s="29"/>
      <c r="AD307" s="29"/>
      <c r="AE307" s="29"/>
      <c r="AR307" s="199" t="s">
        <v>219</v>
      </c>
      <c r="AT307" s="199" t="s">
        <v>126</v>
      </c>
      <c r="AU307" s="199" t="s">
        <v>80</v>
      </c>
      <c r="AY307" s="14" t="s">
        <v>123</v>
      </c>
      <c r="BE307" s="200">
        <f>IF(N307="základní",J307,0)</f>
        <v>119200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4" t="s">
        <v>78</v>
      </c>
      <c r="BK307" s="200">
        <f>ROUND(I307*H307,2)</f>
        <v>119200</v>
      </c>
      <c r="BL307" s="14" t="s">
        <v>219</v>
      </c>
      <c r="BM307" s="199" t="s">
        <v>544</v>
      </c>
    </row>
    <row r="308" s="2" customFormat="1">
      <c r="A308" s="29"/>
      <c r="B308" s="30"/>
      <c r="C308" s="31"/>
      <c r="D308" s="201" t="s">
        <v>133</v>
      </c>
      <c r="E308" s="31"/>
      <c r="F308" s="202" t="s">
        <v>542</v>
      </c>
      <c r="G308" s="31"/>
      <c r="H308" s="31"/>
      <c r="I308" s="31"/>
      <c r="J308" s="31"/>
      <c r="K308" s="31"/>
      <c r="L308" s="35"/>
      <c r="M308" s="203"/>
      <c r="N308" s="204"/>
      <c r="O308" s="74"/>
      <c r="P308" s="74"/>
      <c r="Q308" s="74"/>
      <c r="R308" s="74"/>
      <c r="S308" s="74"/>
      <c r="T308" s="75"/>
      <c r="U308" s="29"/>
      <c r="V308" s="29"/>
      <c r="W308" s="29"/>
      <c r="X308" s="29"/>
      <c r="Y308" s="29"/>
      <c r="Z308" s="29"/>
      <c r="AA308" s="29"/>
      <c r="AB308" s="29"/>
      <c r="AC308" s="29"/>
      <c r="AD308" s="29"/>
      <c r="AE308" s="29"/>
      <c r="AT308" s="14" t="s">
        <v>133</v>
      </c>
      <c r="AU308" s="14" t="s">
        <v>80</v>
      </c>
    </row>
    <row r="309" s="2" customFormat="1" ht="16.5" customHeight="1">
      <c r="A309" s="29"/>
      <c r="B309" s="30"/>
      <c r="C309" s="207" t="s">
        <v>545</v>
      </c>
      <c r="D309" s="207" t="s">
        <v>210</v>
      </c>
      <c r="E309" s="208" t="s">
        <v>546</v>
      </c>
      <c r="F309" s="209" t="s">
        <v>547</v>
      </c>
      <c r="G309" s="210" t="s">
        <v>543</v>
      </c>
      <c r="H309" s="211">
        <v>100</v>
      </c>
      <c r="I309" s="212">
        <v>1590</v>
      </c>
      <c r="J309" s="212">
        <f>ROUND(I309*H309,2)</f>
        <v>159000</v>
      </c>
      <c r="K309" s="209" t="s">
        <v>17</v>
      </c>
      <c r="L309" s="213"/>
      <c r="M309" s="214" t="s">
        <v>17</v>
      </c>
      <c r="N309" s="215" t="s">
        <v>41</v>
      </c>
      <c r="O309" s="197">
        <v>0</v>
      </c>
      <c r="P309" s="197">
        <f>O309*H309</f>
        <v>0</v>
      </c>
      <c r="Q309" s="197">
        <v>0</v>
      </c>
      <c r="R309" s="197">
        <f>Q309*H309</f>
        <v>0</v>
      </c>
      <c r="S309" s="197">
        <v>0</v>
      </c>
      <c r="T309" s="198">
        <f>S309*H309</f>
        <v>0</v>
      </c>
      <c r="U309" s="29"/>
      <c r="V309" s="29"/>
      <c r="W309" s="29"/>
      <c r="X309" s="29"/>
      <c r="Y309" s="29"/>
      <c r="Z309" s="29"/>
      <c r="AA309" s="29"/>
      <c r="AB309" s="29"/>
      <c r="AC309" s="29"/>
      <c r="AD309" s="29"/>
      <c r="AE309" s="29"/>
      <c r="AR309" s="199" t="s">
        <v>316</v>
      </c>
      <c r="AT309" s="199" t="s">
        <v>210</v>
      </c>
      <c r="AU309" s="199" t="s">
        <v>80</v>
      </c>
      <c r="AY309" s="14" t="s">
        <v>123</v>
      </c>
      <c r="BE309" s="200">
        <f>IF(N309="základní",J309,0)</f>
        <v>159000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4" t="s">
        <v>78</v>
      </c>
      <c r="BK309" s="200">
        <f>ROUND(I309*H309,2)</f>
        <v>159000</v>
      </c>
      <c r="BL309" s="14" t="s">
        <v>219</v>
      </c>
      <c r="BM309" s="199" t="s">
        <v>548</v>
      </c>
    </row>
    <row r="310" s="2" customFormat="1">
      <c r="A310" s="29"/>
      <c r="B310" s="30"/>
      <c r="C310" s="31"/>
      <c r="D310" s="201" t="s">
        <v>133</v>
      </c>
      <c r="E310" s="31"/>
      <c r="F310" s="202" t="s">
        <v>547</v>
      </c>
      <c r="G310" s="31"/>
      <c r="H310" s="31"/>
      <c r="I310" s="31"/>
      <c r="J310" s="31"/>
      <c r="K310" s="31"/>
      <c r="L310" s="35"/>
      <c r="M310" s="203"/>
      <c r="N310" s="204"/>
      <c r="O310" s="74"/>
      <c r="P310" s="74"/>
      <c r="Q310" s="74"/>
      <c r="R310" s="74"/>
      <c r="S310" s="74"/>
      <c r="T310" s="75"/>
      <c r="U310" s="29"/>
      <c r="V310" s="29"/>
      <c r="W310" s="29"/>
      <c r="X310" s="29"/>
      <c r="Y310" s="29"/>
      <c r="Z310" s="29"/>
      <c r="AA310" s="29"/>
      <c r="AB310" s="29"/>
      <c r="AC310" s="29"/>
      <c r="AD310" s="29"/>
      <c r="AE310" s="29"/>
      <c r="AT310" s="14" t="s">
        <v>133</v>
      </c>
      <c r="AU310" s="14" t="s">
        <v>80</v>
      </c>
    </row>
    <row r="311" s="2" customFormat="1" ht="16.5" customHeight="1">
      <c r="A311" s="29"/>
      <c r="B311" s="30"/>
      <c r="C311" s="207" t="s">
        <v>549</v>
      </c>
      <c r="D311" s="207" t="s">
        <v>210</v>
      </c>
      <c r="E311" s="208" t="s">
        <v>550</v>
      </c>
      <c r="F311" s="209" t="s">
        <v>551</v>
      </c>
      <c r="G311" s="210" t="s">
        <v>543</v>
      </c>
      <c r="H311" s="211">
        <v>100</v>
      </c>
      <c r="I311" s="212">
        <v>2800</v>
      </c>
      <c r="J311" s="212">
        <f>ROUND(I311*H311,2)</f>
        <v>280000</v>
      </c>
      <c r="K311" s="209" t="s">
        <v>17</v>
      </c>
      <c r="L311" s="213"/>
      <c r="M311" s="214" t="s">
        <v>17</v>
      </c>
      <c r="N311" s="215" t="s">
        <v>41</v>
      </c>
      <c r="O311" s="197">
        <v>0</v>
      </c>
      <c r="P311" s="197">
        <f>O311*H311</f>
        <v>0</v>
      </c>
      <c r="Q311" s="197">
        <v>0</v>
      </c>
      <c r="R311" s="197">
        <f>Q311*H311</f>
        <v>0</v>
      </c>
      <c r="S311" s="197">
        <v>0</v>
      </c>
      <c r="T311" s="198">
        <f>S311*H311</f>
        <v>0</v>
      </c>
      <c r="U311" s="29"/>
      <c r="V311" s="29"/>
      <c r="W311" s="29"/>
      <c r="X311" s="29"/>
      <c r="Y311" s="29"/>
      <c r="Z311" s="29"/>
      <c r="AA311" s="29"/>
      <c r="AB311" s="29"/>
      <c r="AC311" s="29"/>
      <c r="AD311" s="29"/>
      <c r="AE311" s="29"/>
      <c r="AR311" s="199" t="s">
        <v>316</v>
      </c>
      <c r="AT311" s="199" t="s">
        <v>210</v>
      </c>
      <c r="AU311" s="199" t="s">
        <v>80</v>
      </c>
      <c r="AY311" s="14" t="s">
        <v>123</v>
      </c>
      <c r="BE311" s="200">
        <f>IF(N311="základní",J311,0)</f>
        <v>280000</v>
      </c>
      <c r="BF311" s="200">
        <f>IF(N311="snížená",J311,0)</f>
        <v>0</v>
      </c>
      <c r="BG311" s="200">
        <f>IF(N311="zákl. přenesená",J311,0)</f>
        <v>0</v>
      </c>
      <c r="BH311" s="200">
        <f>IF(N311="sníž. přenesená",J311,0)</f>
        <v>0</v>
      </c>
      <c r="BI311" s="200">
        <f>IF(N311="nulová",J311,0)</f>
        <v>0</v>
      </c>
      <c r="BJ311" s="14" t="s">
        <v>78</v>
      </c>
      <c r="BK311" s="200">
        <f>ROUND(I311*H311,2)</f>
        <v>280000</v>
      </c>
      <c r="BL311" s="14" t="s">
        <v>219</v>
      </c>
      <c r="BM311" s="199" t="s">
        <v>552</v>
      </c>
    </row>
    <row r="312" s="2" customFormat="1">
      <c r="A312" s="29"/>
      <c r="B312" s="30"/>
      <c r="C312" s="31"/>
      <c r="D312" s="201" t="s">
        <v>133</v>
      </c>
      <c r="E312" s="31"/>
      <c r="F312" s="202" t="s">
        <v>551</v>
      </c>
      <c r="G312" s="31"/>
      <c r="H312" s="31"/>
      <c r="I312" s="31"/>
      <c r="J312" s="31"/>
      <c r="K312" s="31"/>
      <c r="L312" s="35"/>
      <c r="M312" s="203"/>
      <c r="N312" s="204"/>
      <c r="O312" s="74"/>
      <c r="P312" s="74"/>
      <c r="Q312" s="74"/>
      <c r="R312" s="74"/>
      <c r="S312" s="74"/>
      <c r="T312" s="75"/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T312" s="14" t="s">
        <v>133</v>
      </c>
      <c r="AU312" s="14" t="s">
        <v>80</v>
      </c>
    </row>
    <row r="313" s="12" customFormat="1" ht="22.8" customHeight="1">
      <c r="A313" s="12"/>
      <c r="B313" s="174"/>
      <c r="C313" s="175"/>
      <c r="D313" s="176" t="s">
        <v>69</v>
      </c>
      <c r="E313" s="187" t="s">
        <v>553</v>
      </c>
      <c r="F313" s="187" t="s">
        <v>554</v>
      </c>
      <c r="G313" s="175"/>
      <c r="H313" s="175"/>
      <c r="I313" s="175"/>
      <c r="J313" s="188">
        <f>BK313</f>
        <v>28769.5</v>
      </c>
      <c r="K313" s="175"/>
      <c r="L313" s="179"/>
      <c r="M313" s="180"/>
      <c r="N313" s="181"/>
      <c r="O313" s="181"/>
      <c r="P313" s="182">
        <f>SUM(P314:P330)</f>
        <v>38.484999999999992</v>
      </c>
      <c r="Q313" s="181"/>
      <c r="R313" s="182">
        <f>SUM(R314:R330)</f>
        <v>0.35220000000000001</v>
      </c>
      <c r="S313" s="181"/>
      <c r="T313" s="183">
        <f>SUM(T314:T330)</f>
        <v>0.28734999999999999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184" t="s">
        <v>80</v>
      </c>
      <c r="AT313" s="185" t="s">
        <v>69</v>
      </c>
      <c r="AU313" s="185" t="s">
        <v>78</v>
      </c>
      <c r="AY313" s="184" t="s">
        <v>123</v>
      </c>
      <c r="BK313" s="186">
        <f>SUM(BK314:BK330)</f>
        <v>28769.5</v>
      </c>
    </row>
    <row r="314" s="2" customFormat="1" ht="24.15" customHeight="1">
      <c r="A314" s="29"/>
      <c r="B314" s="30"/>
      <c r="C314" s="189" t="s">
        <v>555</v>
      </c>
      <c r="D314" s="189" t="s">
        <v>126</v>
      </c>
      <c r="E314" s="190" t="s">
        <v>556</v>
      </c>
      <c r="F314" s="191" t="s">
        <v>557</v>
      </c>
      <c r="G314" s="192" t="s">
        <v>129</v>
      </c>
      <c r="H314" s="193">
        <v>5</v>
      </c>
      <c r="I314" s="194">
        <v>78.200000000000003</v>
      </c>
      <c r="J314" s="194">
        <f>ROUND(I314*H314,2)</f>
        <v>391</v>
      </c>
      <c r="K314" s="191" t="s">
        <v>130</v>
      </c>
      <c r="L314" s="35"/>
      <c r="M314" s="195" t="s">
        <v>17</v>
      </c>
      <c r="N314" s="196" t="s">
        <v>41</v>
      </c>
      <c r="O314" s="197">
        <v>0.16</v>
      </c>
      <c r="P314" s="197">
        <f>O314*H314</f>
        <v>0.80000000000000004</v>
      </c>
      <c r="Q314" s="197">
        <v>0</v>
      </c>
      <c r="R314" s="197">
        <f>Q314*H314</f>
        <v>0</v>
      </c>
      <c r="S314" s="197">
        <v>0</v>
      </c>
      <c r="T314" s="198">
        <f>S314*H314</f>
        <v>0</v>
      </c>
      <c r="U314" s="29"/>
      <c r="V314" s="29"/>
      <c r="W314" s="29"/>
      <c r="X314" s="29"/>
      <c r="Y314" s="29"/>
      <c r="Z314" s="29"/>
      <c r="AA314" s="29"/>
      <c r="AB314" s="29"/>
      <c r="AC314" s="29"/>
      <c r="AD314" s="29"/>
      <c r="AE314" s="29"/>
      <c r="AR314" s="199" t="s">
        <v>219</v>
      </c>
      <c r="AT314" s="199" t="s">
        <v>126</v>
      </c>
      <c r="AU314" s="199" t="s">
        <v>80</v>
      </c>
      <c r="AY314" s="14" t="s">
        <v>123</v>
      </c>
      <c r="BE314" s="200">
        <f>IF(N314="základní",J314,0)</f>
        <v>391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4" t="s">
        <v>78</v>
      </c>
      <c r="BK314" s="200">
        <f>ROUND(I314*H314,2)</f>
        <v>391</v>
      </c>
      <c r="BL314" s="14" t="s">
        <v>219</v>
      </c>
      <c r="BM314" s="199" t="s">
        <v>558</v>
      </c>
    </row>
    <row r="315" s="2" customFormat="1">
      <c r="A315" s="29"/>
      <c r="B315" s="30"/>
      <c r="C315" s="31"/>
      <c r="D315" s="201" t="s">
        <v>133</v>
      </c>
      <c r="E315" s="31"/>
      <c r="F315" s="202" t="s">
        <v>559</v>
      </c>
      <c r="G315" s="31"/>
      <c r="H315" s="31"/>
      <c r="I315" s="31"/>
      <c r="J315" s="31"/>
      <c r="K315" s="31"/>
      <c r="L315" s="35"/>
      <c r="M315" s="203"/>
      <c r="N315" s="204"/>
      <c r="O315" s="74"/>
      <c r="P315" s="74"/>
      <c r="Q315" s="74"/>
      <c r="R315" s="74"/>
      <c r="S315" s="74"/>
      <c r="T315" s="75"/>
      <c r="U315" s="29"/>
      <c r="V315" s="29"/>
      <c r="W315" s="29"/>
      <c r="X315" s="29"/>
      <c r="Y315" s="29"/>
      <c r="Z315" s="29"/>
      <c r="AA315" s="29"/>
      <c r="AB315" s="29"/>
      <c r="AC315" s="29"/>
      <c r="AD315" s="29"/>
      <c r="AE315" s="29"/>
      <c r="AT315" s="14" t="s">
        <v>133</v>
      </c>
      <c r="AU315" s="14" t="s">
        <v>80</v>
      </c>
    </row>
    <row r="316" s="2" customFormat="1">
      <c r="A316" s="29"/>
      <c r="B316" s="30"/>
      <c r="C316" s="31"/>
      <c r="D316" s="205" t="s">
        <v>135</v>
      </c>
      <c r="E316" s="31"/>
      <c r="F316" s="206" t="s">
        <v>560</v>
      </c>
      <c r="G316" s="31"/>
      <c r="H316" s="31"/>
      <c r="I316" s="31"/>
      <c r="J316" s="31"/>
      <c r="K316" s="31"/>
      <c r="L316" s="35"/>
      <c r="M316" s="203"/>
      <c r="N316" s="204"/>
      <c r="O316" s="74"/>
      <c r="P316" s="74"/>
      <c r="Q316" s="74"/>
      <c r="R316" s="74"/>
      <c r="S316" s="74"/>
      <c r="T316" s="75"/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T316" s="14" t="s">
        <v>135</v>
      </c>
      <c r="AU316" s="14" t="s">
        <v>80</v>
      </c>
    </row>
    <row r="317" s="2" customFormat="1" ht="21.75" customHeight="1">
      <c r="A317" s="29"/>
      <c r="B317" s="30"/>
      <c r="C317" s="207" t="s">
        <v>561</v>
      </c>
      <c r="D317" s="207" t="s">
        <v>210</v>
      </c>
      <c r="E317" s="208" t="s">
        <v>562</v>
      </c>
      <c r="F317" s="209" t="s">
        <v>563</v>
      </c>
      <c r="G317" s="210" t="s">
        <v>129</v>
      </c>
      <c r="H317" s="211">
        <v>5</v>
      </c>
      <c r="I317" s="212">
        <v>436</v>
      </c>
      <c r="J317" s="212">
        <f>ROUND(I317*H317,2)</f>
        <v>2180</v>
      </c>
      <c r="K317" s="209" t="s">
        <v>130</v>
      </c>
      <c r="L317" s="213"/>
      <c r="M317" s="214" t="s">
        <v>17</v>
      </c>
      <c r="N317" s="215" t="s">
        <v>41</v>
      </c>
      <c r="O317" s="197">
        <v>0</v>
      </c>
      <c r="P317" s="197">
        <f>O317*H317</f>
        <v>0</v>
      </c>
      <c r="Q317" s="197">
        <v>0.00024000000000000001</v>
      </c>
      <c r="R317" s="197">
        <f>Q317*H317</f>
        <v>0.0012000000000000001</v>
      </c>
      <c r="S317" s="197">
        <v>0</v>
      </c>
      <c r="T317" s="198">
        <f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99" t="s">
        <v>316</v>
      </c>
      <c r="AT317" s="199" t="s">
        <v>210</v>
      </c>
      <c r="AU317" s="199" t="s">
        <v>80</v>
      </c>
      <c r="AY317" s="14" t="s">
        <v>123</v>
      </c>
      <c r="BE317" s="200">
        <f>IF(N317="základní",J317,0)</f>
        <v>2180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4" t="s">
        <v>78</v>
      </c>
      <c r="BK317" s="200">
        <f>ROUND(I317*H317,2)</f>
        <v>2180</v>
      </c>
      <c r="BL317" s="14" t="s">
        <v>219</v>
      </c>
      <c r="BM317" s="199" t="s">
        <v>564</v>
      </c>
    </row>
    <row r="318" s="2" customFormat="1">
      <c r="A318" s="29"/>
      <c r="B318" s="30"/>
      <c r="C318" s="31"/>
      <c r="D318" s="201" t="s">
        <v>133</v>
      </c>
      <c r="E318" s="31"/>
      <c r="F318" s="202" t="s">
        <v>563</v>
      </c>
      <c r="G318" s="31"/>
      <c r="H318" s="31"/>
      <c r="I318" s="31"/>
      <c r="J318" s="31"/>
      <c r="K318" s="31"/>
      <c r="L318" s="35"/>
      <c r="M318" s="203"/>
      <c r="N318" s="204"/>
      <c r="O318" s="74"/>
      <c r="P318" s="74"/>
      <c r="Q318" s="74"/>
      <c r="R318" s="74"/>
      <c r="S318" s="74"/>
      <c r="T318" s="75"/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T318" s="14" t="s">
        <v>133</v>
      </c>
      <c r="AU318" s="14" t="s">
        <v>80</v>
      </c>
    </row>
    <row r="319" s="2" customFormat="1" ht="24.15" customHeight="1">
      <c r="A319" s="29"/>
      <c r="B319" s="30"/>
      <c r="C319" s="189" t="s">
        <v>565</v>
      </c>
      <c r="D319" s="189" t="s">
        <v>126</v>
      </c>
      <c r="E319" s="190" t="s">
        <v>566</v>
      </c>
      <c r="F319" s="191" t="s">
        <v>567</v>
      </c>
      <c r="G319" s="192" t="s">
        <v>129</v>
      </c>
      <c r="H319" s="193">
        <v>10</v>
      </c>
      <c r="I319" s="194">
        <v>237</v>
      </c>
      <c r="J319" s="194">
        <f>ROUND(I319*H319,2)</f>
        <v>2370</v>
      </c>
      <c r="K319" s="191" t="s">
        <v>130</v>
      </c>
      <c r="L319" s="35"/>
      <c r="M319" s="195" t="s">
        <v>17</v>
      </c>
      <c r="N319" s="196" t="s">
        <v>41</v>
      </c>
      <c r="O319" s="197">
        <v>0.50800000000000001</v>
      </c>
      <c r="P319" s="197">
        <f>O319*H319</f>
        <v>5.0800000000000001</v>
      </c>
      <c r="Q319" s="197">
        <v>0</v>
      </c>
      <c r="R319" s="197">
        <f>Q319*H319</f>
        <v>0</v>
      </c>
      <c r="S319" s="197">
        <v>0</v>
      </c>
      <c r="T319" s="198">
        <f>S319*H319</f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99" t="s">
        <v>219</v>
      </c>
      <c r="AT319" s="199" t="s">
        <v>126</v>
      </c>
      <c r="AU319" s="199" t="s">
        <v>80</v>
      </c>
      <c r="AY319" s="14" t="s">
        <v>123</v>
      </c>
      <c r="BE319" s="200">
        <f>IF(N319="základní",J319,0)</f>
        <v>2370</v>
      </c>
      <c r="BF319" s="200">
        <f>IF(N319="snížená",J319,0)</f>
        <v>0</v>
      </c>
      <c r="BG319" s="200">
        <f>IF(N319="zákl. přenesená",J319,0)</f>
        <v>0</v>
      </c>
      <c r="BH319" s="200">
        <f>IF(N319="sníž. přenesená",J319,0)</f>
        <v>0</v>
      </c>
      <c r="BI319" s="200">
        <f>IF(N319="nulová",J319,0)</f>
        <v>0</v>
      </c>
      <c r="BJ319" s="14" t="s">
        <v>78</v>
      </c>
      <c r="BK319" s="200">
        <f>ROUND(I319*H319,2)</f>
        <v>2370</v>
      </c>
      <c r="BL319" s="14" t="s">
        <v>219</v>
      </c>
      <c r="BM319" s="199" t="s">
        <v>568</v>
      </c>
    </row>
    <row r="320" s="2" customFormat="1">
      <c r="A320" s="29"/>
      <c r="B320" s="30"/>
      <c r="C320" s="31"/>
      <c r="D320" s="201" t="s">
        <v>133</v>
      </c>
      <c r="E320" s="31"/>
      <c r="F320" s="202" t="s">
        <v>569</v>
      </c>
      <c r="G320" s="31"/>
      <c r="H320" s="31"/>
      <c r="I320" s="31"/>
      <c r="J320" s="31"/>
      <c r="K320" s="31"/>
      <c r="L320" s="35"/>
      <c r="M320" s="203"/>
      <c r="N320" s="204"/>
      <c r="O320" s="74"/>
      <c r="P320" s="74"/>
      <c r="Q320" s="74"/>
      <c r="R320" s="74"/>
      <c r="S320" s="74"/>
      <c r="T320" s="75"/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T320" s="14" t="s">
        <v>133</v>
      </c>
      <c r="AU320" s="14" t="s">
        <v>80</v>
      </c>
    </row>
    <row r="321" s="2" customFormat="1">
      <c r="A321" s="29"/>
      <c r="B321" s="30"/>
      <c r="C321" s="31"/>
      <c r="D321" s="205" t="s">
        <v>135</v>
      </c>
      <c r="E321" s="31"/>
      <c r="F321" s="206" t="s">
        <v>570</v>
      </c>
      <c r="G321" s="31"/>
      <c r="H321" s="31"/>
      <c r="I321" s="31"/>
      <c r="J321" s="31"/>
      <c r="K321" s="31"/>
      <c r="L321" s="35"/>
      <c r="M321" s="203"/>
      <c r="N321" s="204"/>
      <c r="O321" s="74"/>
      <c r="P321" s="74"/>
      <c r="Q321" s="74"/>
      <c r="R321" s="74"/>
      <c r="S321" s="74"/>
      <c r="T321" s="75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  <c r="AT321" s="14" t="s">
        <v>135</v>
      </c>
      <c r="AU321" s="14" t="s">
        <v>80</v>
      </c>
    </row>
    <row r="322" s="2" customFormat="1" ht="37.8" customHeight="1">
      <c r="A322" s="29"/>
      <c r="B322" s="30"/>
      <c r="C322" s="189" t="s">
        <v>571</v>
      </c>
      <c r="D322" s="189" t="s">
        <v>126</v>
      </c>
      <c r="E322" s="190" t="s">
        <v>572</v>
      </c>
      <c r="F322" s="191" t="s">
        <v>573</v>
      </c>
      <c r="G322" s="192" t="s">
        <v>193</v>
      </c>
      <c r="H322" s="193">
        <v>35</v>
      </c>
      <c r="I322" s="194">
        <v>75.099999999999994</v>
      </c>
      <c r="J322" s="194">
        <f>ROUND(I322*H322,2)</f>
        <v>2628.5</v>
      </c>
      <c r="K322" s="191" t="s">
        <v>130</v>
      </c>
      <c r="L322" s="35"/>
      <c r="M322" s="195" t="s">
        <v>17</v>
      </c>
      <c r="N322" s="196" t="s">
        <v>41</v>
      </c>
      <c r="O322" s="197">
        <v>0.16300000000000001</v>
      </c>
      <c r="P322" s="197">
        <f>O322*H322</f>
        <v>5.7050000000000001</v>
      </c>
      <c r="Q322" s="197">
        <v>0</v>
      </c>
      <c r="R322" s="197">
        <f>Q322*H322</f>
        <v>0</v>
      </c>
      <c r="S322" s="197">
        <v>0.0082100000000000003</v>
      </c>
      <c r="T322" s="198">
        <f>S322*H322</f>
        <v>0.28734999999999999</v>
      </c>
      <c r="U322" s="29"/>
      <c r="V322" s="29"/>
      <c r="W322" s="29"/>
      <c r="X322" s="29"/>
      <c r="Y322" s="29"/>
      <c r="Z322" s="29"/>
      <c r="AA322" s="29"/>
      <c r="AB322" s="29"/>
      <c r="AC322" s="29"/>
      <c r="AD322" s="29"/>
      <c r="AE322" s="29"/>
      <c r="AR322" s="199" t="s">
        <v>219</v>
      </c>
      <c r="AT322" s="199" t="s">
        <v>126</v>
      </c>
      <c r="AU322" s="199" t="s">
        <v>80</v>
      </c>
      <c r="AY322" s="14" t="s">
        <v>123</v>
      </c>
      <c r="BE322" s="200">
        <f>IF(N322="základní",J322,0)</f>
        <v>2628.5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4" t="s">
        <v>78</v>
      </c>
      <c r="BK322" s="200">
        <f>ROUND(I322*H322,2)</f>
        <v>2628.5</v>
      </c>
      <c r="BL322" s="14" t="s">
        <v>219</v>
      </c>
      <c r="BM322" s="199" t="s">
        <v>574</v>
      </c>
    </row>
    <row r="323" s="2" customFormat="1">
      <c r="A323" s="29"/>
      <c r="B323" s="30"/>
      <c r="C323" s="31"/>
      <c r="D323" s="201" t="s">
        <v>133</v>
      </c>
      <c r="E323" s="31"/>
      <c r="F323" s="202" t="s">
        <v>575</v>
      </c>
      <c r="G323" s="31"/>
      <c r="H323" s="31"/>
      <c r="I323" s="31"/>
      <c r="J323" s="31"/>
      <c r="K323" s="31"/>
      <c r="L323" s="35"/>
      <c r="M323" s="203"/>
      <c r="N323" s="204"/>
      <c r="O323" s="74"/>
      <c r="P323" s="74"/>
      <c r="Q323" s="74"/>
      <c r="R323" s="74"/>
      <c r="S323" s="74"/>
      <c r="T323" s="75"/>
      <c r="U323" s="29"/>
      <c r="V323" s="29"/>
      <c r="W323" s="29"/>
      <c r="X323" s="29"/>
      <c r="Y323" s="29"/>
      <c r="Z323" s="29"/>
      <c r="AA323" s="29"/>
      <c r="AB323" s="29"/>
      <c r="AC323" s="29"/>
      <c r="AD323" s="29"/>
      <c r="AE323" s="29"/>
      <c r="AT323" s="14" t="s">
        <v>133</v>
      </c>
      <c r="AU323" s="14" t="s">
        <v>80</v>
      </c>
    </row>
    <row r="324" s="2" customFormat="1">
      <c r="A324" s="29"/>
      <c r="B324" s="30"/>
      <c r="C324" s="31"/>
      <c r="D324" s="205" t="s">
        <v>135</v>
      </c>
      <c r="E324" s="31"/>
      <c r="F324" s="206" t="s">
        <v>576</v>
      </c>
      <c r="G324" s="31"/>
      <c r="H324" s="31"/>
      <c r="I324" s="31"/>
      <c r="J324" s="31"/>
      <c r="K324" s="31"/>
      <c r="L324" s="35"/>
      <c r="M324" s="203"/>
      <c r="N324" s="204"/>
      <c r="O324" s="74"/>
      <c r="P324" s="74"/>
      <c r="Q324" s="74"/>
      <c r="R324" s="74"/>
      <c r="S324" s="74"/>
      <c r="T324" s="75"/>
      <c r="U324" s="29"/>
      <c r="V324" s="29"/>
      <c r="W324" s="29"/>
      <c r="X324" s="29"/>
      <c r="Y324" s="29"/>
      <c r="Z324" s="29"/>
      <c r="AA324" s="29"/>
      <c r="AB324" s="29"/>
      <c r="AC324" s="29"/>
      <c r="AD324" s="29"/>
      <c r="AE324" s="29"/>
      <c r="AT324" s="14" t="s">
        <v>135</v>
      </c>
      <c r="AU324" s="14" t="s">
        <v>80</v>
      </c>
    </row>
    <row r="325" s="2" customFormat="1" ht="24.15" customHeight="1">
      <c r="A325" s="29"/>
      <c r="B325" s="30"/>
      <c r="C325" s="189" t="s">
        <v>577</v>
      </c>
      <c r="D325" s="189" t="s">
        <v>126</v>
      </c>
      <c r="E325" s="190" t="s">
        <v>578</v>
      </c>
      <c r="F325" s="191" t="s">
        <v>579</v>
      </c>
      <c r="G325" s="192" t="s">
        <v>129</v>
      </c>
      <c r="H325" s="193">
        <v>30</v>
      </c>
      <c r="I325" s="194">
        <v>140</v>
      </c>
      <c r="J325" s="194">
        <f>ROUND(I325*H325,2)</f>
        <v>4200</v>
      </c>
      <c r="K325" s="191" t="s">
        <v>130</v>
      </c>
      <c r="L325" s="35"/>
      <c r="M325" s="195" t="s">
        <v>17</v>
      </c>
      <c r="N325" s="196" t="s">
        <v>41</v>
      </c>
      <c r="O325" s="197">
        <v>0.28999999999999998</v>
      </c>
      <c r="P325" s="197">
        <f>O325*H325</f>
        <v>8.6999999999999993</v>
      </c>
      <c r="Q325" s="197">
        <v>0.0117</v>
      </c>
      <c r="R325" s="197">
        <f>Q325*H325</f>
        <v>0.35100000000000003</v>
      </c>
      <c r="S325" s="197">
        <v>0</v>
      </c>
      <c r="T325" s="198">
        <f>S325*H325</f>
        <v>0</v>
      </c>
      <c r="U325" s="29"/>
      <c r="V325" s="29"/>
      <c r="W325" s="29"/>
      <c r="X325" s="29"/>
      <c r="Y325" s="29"/>
      <c r="Z325" s="29"/>
      <c r="AA325" s="29"/>
      <c r="AB325" s="29"/>
      <c r="AC325" s="29"/>
      <c r="AD325" s="29"/>
      <c r="AE325" s="29"/>
      <c r="AR325" s="199" t="s">
        <v>219</v>
      </c>
      <c r="AT325" s="199" t="s">
        <v>126</v>
      </c>
      <c r="AU325" s="199" t="s">
        <v>80</v>
      </c>
      <c r="AY325" s="14" t="s">
        <v>123</v>
      </c>
      <c r="BE325" s="200">
        <f>IF(N325="základní",J325,0)</f>
        <v>4200</v>
      </c>
      <c r="BF325" s="200">
        <f>IF(N325="snížená",J325,0)</f>
        <v>0</v>
      </c>
      <c r="BG325" s="200">
        <f>IF(N325="zákl. přenesená",J325,0)</f>
        <v>0</v>
      </c>
      <c r="BH325" s="200">
        <f>IF(N325="sníž. přenesená",J325,0)</f>
        <v>0</v>
      </c>
      <c r="BI325" s="200">
        <f>IF(N325="nulová",J325,0)</f>
        <v>0</v>
      </c>
      <c r="BJ325" s="14" t="s">
        <v>78</v>
      </c>
      <c r="BK325" s="200">
        <f>ROUND(I325*H325,2)</f>
        <v>4200</v>
      </c>
      <c r="BL325" s="14" t="s">
        <v>219</v>
      </c>
      <c r="BM325" s="199" t="s">
        <v>580</v>
      </c>
    </row>
    <row r="326" s="2" customFormat="1">
      <c r="A326" s="29"/>
      <c r="B326" s="30"/>
      <c r="C326" s="31"/>
      <c r="D326" s="201" t="s">
        <v>133</v>
      </c>
      <c r="E326" s="31"/>
      <c r="F326" s="202" t="s">
        <v>581</v>
      </c>
      <c r="G326" s="31"/>
      <c r="H326" s="31"/>
      <c r="I326" s="31"/>
      <c r="J326" s="31"/>
      <c r="K326" s="31"/>
      <c r="L326" s="35"/>
      <c r="M326" s="203"/>
      <c r="N326" s="204"/>
      <c r="O326" s="74"/>
      <c r="P326" s="74"/>
      <c r="Q326" s="74"/>
      <c r="R326" s="74"/>
      <c r="S326" s="74"/>
      <c r="T326" s="75"/>
      <c r="U326" s="29"/>
      <c r="V326" s="29"/>
      <c r="W326" s="29"/>
      <c r="X326" s="29"/>
      <c r="Y326" s="29"/>
      <c r="Z326" s="29"/>
      <c r="AA326" s="29"/>
      <c r="AB326" s="29"/>
      <c r="AC326" s="29"/>
      <c r="AD326" s="29"/>
      <c r="AE326" s="29"/>
      <c r="AT326" s="14" t="s">
        <v>133</v>
      </c>
      <c r="AU326" s="14" t="s">
        <v>80</v>
      </c>
    </row>
    <row r="327" s="2" customFormat="1">
      <c r="A327" s="29"/>
      <c r="B327" s="30"/>
      <c r="C327" s="31"/>
      <c r="D327" s="205" t="s">
        <v>135</v>
      </c>
      <c r="E327" s="31"/>
      <c r="F327" s="206" t="s">
        <v>582</v>
      </c>
      <c r="G327" s="31"/>
      <c r="H327" s="31"/>
      <c r="I327" s="31"/>
      <c r="J327" s="31"/>
      <c r="K327" s="31"/>
      <c r="L327" s="35"/>
      <c r="M327" s="203"/>
      <c r="N327" s="204"/>
      <c r="O327" s="74"/>
      <c r="P327" s="74"/>
      <c r="Q327" s="74"/>
      <c r="R327" s="74"/>
      <c r="S327" s="74"/>
      <c r="T327" s="75"/>
      <c r="U327" s="29"/>
      <c r="V327" s="29"/>
      <c r="W327" s="29"/>
      <c r="X327" s="29"/>
      <c r="Y327" s="29"/>
      <c r="Z327" s="29"/>
      <c r="AA327" s="29"/>
      <c r="AB327" s="29"/>
      <c r="AC327" s="29"/>
      <c r="AD327" s="29"/>
      <c r="AE327" s="29"/>
      <c r="AT327" s="14" t="s">
        <v>135</v>
      </c>
      <c r="AU327" s="14" t="s">
        <v>80</v>
      </c>
    </row>
    <row r="328" s="2" customFormat="1" ht="24.15" customHeight="1">
      <c r="A328" s="29"/>
      <c r="B328" s="30"/>
      <c r="C328" s="189" t="s">
        <v>583</v>
      </c>
      <c r="D328" s="189" t="s">
        <v>126</v>
      </c>
      <c r="E328" s="190" t="s">
        <v>584</v>
      </c>
      <c r="F328" s="191" t="s">
        <v>585</v>
      </c>
      <c r="G328" s="192" t="s">
        <v>300</v>
      </c>
      <c r="H328" s="193">
        <v>5</v>
      </c>
      <c r="I328" s="194">
        <v>3400</v>
      </c>
      <c r="J328" s="194">
        <f>ROUND(I328*H328,2)</f>
        <v>17000</v>
      </c>
      <c r="K328" s="191" t="s">
        <v>130</v>
      </c>
      <c r="L328" s="35"/>
      <c r="M328" s="195" t="s">
        <v>17</v>
      </c>
      <c r="N328" s="196" t="s">
        <v>41</v>
      </c>
      <c r="O328" s="197">
        <v>3.6400000000000001</v>
      </c>
      <c r="P328" s="197">
        <f>O328*H328</f>
        <v>18.199999999999999</v>
      </c>
      <c r="Q328" s="197">
        <v>0</v>
      </c>
      <c r="R328" s="197">
        <f>Q328*H328</f>
        <v>0</v>
      </c>
      <c r="S328" s="197">
        <v>0</v>
      </c>
      <c r="T328" s="198">
        <f>S328*H328</f>
        <v>0</v>
      </c>
      <c r="U328" s="29"/>
      <c r="V328" s="29"/>
      <c r="W328" s="29"/>
      <c r="X328" s="29"/>
      <c r="Y328" s="29"/>
      <c r="Z328" s="29"/>
      <c r="AA328" s="29"/>
      <c r="AB328" s="29"/>
      <c r="AC328" s="29"/>
      <c r="AD328" s="29"/>
      <c r="AE328" s="29"/>
      <c r="AR328" s="199" t="s">
        <v>219</v>
      </c>
      <c r="AT328" s="199" t="s">
        <v>126</v>
      </c>
      <c r="AU328" s="199" t="s">
        <v>80</v>
      </c>
      <c r="AY328" s="14" t="s">
        <v>123</v>
      </c>
      <c r="BE328" s="200">
        <f>IF(N328="základní",J328,0)</f>
        <v>17000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4" t="s">
        <v>78</v>
      </c>
      <c r="BK328" s="200">
        <f>ROUND(I328*H328,2)</f>
        <v>17000</v>
      </c>
      <c r="BL328" s="14" t="s">
        <v>219</v>
      </c>
      <c r="BM328" s="199" t="s">
        <v>586</v>
      </c>
    </row>
    <row r="329" s="2" customFormat="1">
      <c r="A329" s="29"/>
      <c r="B329" s="30"/>
      <c r="C329" s="31"/>
      <c r="D329" s="201" t="s">
        <v>133</v>
      </c>
      <c r="E329" s="31"/>
      <c r="F329" s="202" t="s">
        <v>587</v>
      </c>
      <c r="G329" s="31"/>
      <c r="H329" s="31"/>
      <c r="I329" s="31"/>
      <c r="J329" s="31"/>
      <c r="K329" s="31"/>
      <c r="L329" s="35"/>
      <c r="M329" s="203"/>
      <c r="N329" s="204"/>
      <c r="O329" s="74"/>
      <c r="P329" s="74"/>
      <c r="Q329" s="74"/>
      <c r="R329" s="74"/>
      <c r="S329" s="74"/>
      <c r="T329" s="75"/>
      <c r="U329" s="29"/>
      <c r="V329" s="29"/>
      <c r="W329" s="29"/>
      <c r="X329" s="29"/>
      <c r="Y329" s="29"/>
      <c r="Z329" s="29"/>
      <c r="AA329" s="29"/>
      <c r="AB329" s="29"/>
      <c r="AC329" s="29"/>
      <c r="AD329" s="29"/>
      <c r="AE329" s="29"/>
      <c r="AT329" s="14" t="s">
        <v>133</v>
      </c>
      <c r="AU329" s="14" t="s">
        <v>80</v>
      </c>
    </row>
    <row r="330" s="2" customFormat="1">
      <c r="A330" s="29"/>
      <c r="B330" s="30"/>
      <c r="C330" s="31"/>
      <c r="D330" s="205" t="s">
        <v>135</v>
      </c>
      <c r="E330" s="31"/>
      <c r="F330" s="206" t="s">
        <v>588</v>
      </c>
      <c r="G330" s="31"/>
      <c r="H330" s="31"/>
      <c r="I330" s="31"/>
      <c r="J330" s="31"/>
      <c r="K330" s="31"/>
      <c r="L330" s="35"/>
      <c r="M330" s="203"/>
      <c r="N330" s="204"/>
      <c r="O330" s="74"/>
      <c r="P330" s="74"/>
      <c r="Q330" s="74"/>
      <c r="R330" s="74"/>
      <c r="S330" s="74"/>
      <c r="T330" s="75"/>
      <c r="U330" s="29"/>
      <c r="V330" s="29"/>
      <c r="W330" s="29"/>
      <c r="X330" s="29"/>
      <c r="Y330" s="29"/>
      <c r="Z330" s="29"/>
      <c r="AA330" s="29"/>
      <c r="AB330" s="29"/>
      <c r="AC330" s="29"/>
      <c r="AD330" s="29"/>
      <c r="AE330" s="29"/>
      <c r="AT330" s="14" t="s">
        <v>135</v>
      </c>
      <c r="AU330" s="14" t="s">
        <v>80</v>
      </c>
    </row>
    <row r="331" s="12" customFormat="1" ht="22.8" customHeight="1">
      <c r="A331" s="12"/>
      <c r="B331" s="174"/>
      <c r="C331" s="175"/>
      <c r="D331" s="176" t="s">
        <v>69</v>
      </c>
      <c r="E331" s="187" t="s">
        <v>589</v>
      </c>
      <c r="F331" s="187" t="s">
        <v>590</v>
      </c>
      <c r="G331" s="175"/>
      <c r="H331" s="175"/>
      <c r="I331" s="175"/>
      <c r="J331" s="188">
        <f>BK331</f>
        <v>1565450</v>
      </c>
      <c r="K331" s="175"/>
      <c r="L331" s="179"/>
      <c r="M331" s="180"/>
      <c r="N331" s="181"/>
      <c r="O331" s="181"/>
      <c r="P331" s="182">
        <f>SUM(P332:P350)</f>
        <v>1159.9299999999998</v>
      </c>
      <c r="Q331" s="181"/>
      <c r="R331" s="182">
        <f>SUM(R332:R350)</f>
        <v>13.846</v>
      </c>
      <c r="S331" s="181"/>
      <c r="T331" s="183">
        <f>SUM(T332:T350)</f>
        <v>0</v>
      </c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R331" s="184" t="s">
        <v>80</v>
      </c>
      <c r="AT331" s="185" t="s">
        <v>69</v>
      </c>
      <c r="AU331" s="185" t="s">
        <v>78</v>
      </c>
      <c r="AY331" s="184" t="s">
        <v>123</v>
      </c>
      <c r="BK331" s="186">
        <f>SUM(BK332:BK350)</f>
        <v>1565450</v>
      </c>
    </row>
    <row r="332" s="2" customFormat="1" ht="24.15" customHeight="1">
      <c r="A332" s="29"/>
      <c r="B332" s="30"/>
      <c r="C332" s="189" t="s">
        <v>591</v>
      </c>
      <c r="D332" s="189" t="s">
        <v>126</v>
      </c>
      <c r="E332" s="190" t="s">
        <v>592</v>
      </c>
      <c r="F332" s="191" t="s">
        <v>593</v>
      </c>
      <c r="G332" s="192" t="s">
        <v>139</v>
      </c>
      <c r="H332" s="193">
        <v>50</v>
      </c>
      <c r="I332" s="194">
        <v>652</v>
      </c>
      <c r="J332" s="194">
        <f>ROUND(I332*H332,2)</f>
        <v>32600</v>
      </c>
      <c r="K332" s="191" t="s">
        <v>130</v>
      </c>
      <c r="L332" s="35"/>
      <c r="M332" s="195" t="s">
        <v>17</v>
      </c>
      <c r="N332" s="196" t="s">
        <v>41</v>
      </c>
      <c r="O332" s="197">
        <v>0.69899999999999995</v>
      </c>
      <c r="P332" s="197">
        <f>O332*H332</f>
        <v>34.949999999999996</v>
      </c>
      <c r="Q332" s="197">
        <v>0.011820000000000001</v>
      </c>
      <c r="R332" s="197">
        <f>Q332*H332</f>
        <v>0.59100000000000008</v>
      </c>
      <c r="S332" s="197">
        <v>0</v>
      </c>
      <c r="T332" s="198">
        <f>S332*H332</f>
        <v>0</v>
      </c>
      <c r="U332" s="29"/>
      <c r="V332" s="29"/>
      <c r="W332" s="29"/>
      <c r="X332" s="29"/>
      <c r="Y332" s="29"/>
      <c r="Z332" s="29"/>
      <c r="AA332" s="29"/>
      <c r="AB332" s="29"/>
      <c r="AC332" s="29"/>
      <c r="AD332" s="29"/>
      <c r="AE332" s="29"/>
      <c r="AR332" s="199" t="s">
        <v>219</v>
      </c>
      <c r="AT332" s="199" t="s">
        <v>126</v>
      </c>
      <c r="AU332" s="199" t="s">
        <v>80</v>
      </c>
      <c r="AY332" s="14" t="s">
        <v>123</v>
      </c>
      <c r="BE332" s="200">
        <f>IF(N332="základní",J332,0)</f>
        <v>32600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4" t="s">
        <v>78</v>
      </c>
      <c r="BK332" s="200">
        <f>ROUND(I332*H332,2)</f>
        <v>32600</v>
      </c>
      <c r="BL332" s="14" t="s">
        <v>219</v>
      </c>
      <c r="BM332" s="199" t="s">
        <v>594</v>
      </c>
    </row>
    <row r="333" s="2" customFormat="1">
      <c r="A333" s="29"/>
      <c r="B333" s="30"/>
      <c r="C333" s="31"/>
      <c r="D333" s="201" t="s">
        <v>133</v>
      </c>
      <c r="E333" s="31"/>
      <c r="F333" s="202" t="s">
        <v>595</v>
      </c>
      <c r="G333" s="31"/>
      <c r="H333" s="31"/>
      <c r="I333" s="31"/>
      <c r="J333" s="31"/>
      <c r="K333" s="31"/>
      <c r="L333" s="35"/>
      <c r="M333" s="203"/>
      <c r="N333" s="204"/>
      <c r="O333" s="74"/>
      <c r="P333" s="74"/>
      <c r="Q333" s="74"/>
      <c r="R333" s="74"/>
      <c r="S333" s="74"/>
      <c r="T333" s="75"/>
      <c r="U333" s="29"/>
      <c r="V333" s="29"/>
      <c r="W333" s="29"/>
      <c r="X333" s="29"/>
      <c r="Y333" s="29"/>
      <c r="Z333" s="29"/>
      <c r="AA333" s="29"/>
      <c r="AB333" s="29"/>
      <c r="AC333" s="29"/>
      <c r="AD333" s="29"/>
      <c r="AE333" s="29"/>
      <c r="AT333" s="14" t="s">
        <v>133</v>
      </c>
      <c r="AU333" s="14" t="s">
        <v>80</v>
      </c>
    </row>
    <row r="334" s="2" customFormat="1">
      <c r="A334" s="29"/>
      <c r="B334" s="30"/>
      <c r="C334" s="31"/>
      <c r="D334" s="205" t="s">
        <v>135</v>
      </c>
      <c r="E334" s="31"/>
      <c r="F334" s="206" t="s">
        <v>596</v>
      </c>
      <c r="G334" s="31"/>
      <c r="H334" s="31"/>
      <c r="I334" s="31"/>
      <c r="J334" s="31"/>
      <c r="K334" s="31"/>
      <c r="L334" s="35"/>
      <c r="M334" s="203"/>
      <c r="N334" s="204"/>
      <c r="O334" s="74"/>
      <c r="P334" s="74"/>
      <c r="Q334" s="74"/>
      <c r="R334" s="74"/>
      <c r="S334" s="74"/>
      <c r="T334" s="75"/>
      <c r="U334" s="29"/>
      <c r="V334" s="29"/>
      <c r="W334" s="29"/>
      <c r="X334" s="29"/>
      <c r="Y334" s="29"/>
      <c r="Z334" s="29"/>
      <c r="AA334" s="29"/>
      <c r="AB334" s="29"/>
      <c r="AC334" s="29"/>
      <c r="AD334" s="29"/>
      <c r="AE334" s="29"/>
      <c r="AT334" s="14" t="s">
        <v>135</v>
      </c>
      <c r="AU334" s="14" t="s">
        <v>80</v>
      </c>
    </row>
    <row r="335" s="2" customFormat="1" ht="24.15" customHeight="1">
      <c r="A335" s="29"/>
      <c r="B335" s="30"/>
      <c r="C335" s="189" t="s">
        <v>597</v>
      </c>
      <c r="D335" s="189" t="s">
        <v>126</v>
      </c>
      <c r="E335" s="190" t="s">
        <v>598</v>
      </c>
      <c r="F335" s="191" t="s">
        <v>599</v>
      </c>
      <c r="G335" s="192" t="s">
        <v>139</v>
      </c>
      <c r="H335" s="193">
        <v>700</v>
      </c>
      <c r="I335" s="194">
        <v>919</v>
      </c>
      <c r="J335" s="194">
        <f>ROUND(I335*H335,2)</f>
        <v>643300</v>
      </c>
      <c r="K335" s="191" t="s">
        <v>130</v>
      </c>
      <c r="L335" s="35"/>
      <c r="M335" s="195" t="s">
        <v>17</v>
      </c>
      <c r="N335" s="196" t="s">
        <v>41</v>
      </c>
      <c r="O335" s="197">
        <v>0.96799999999999997</v>
      </c>
      <c r="P335" s="197">
        <f>O335*H335</f>
        <v>677.60000000000002</v>
      </c>
      <c r="Q335" s="197">
        <v>0.0126</v>
      </c>
      <c r="R335" s="197">
        <f>Q335*H335</f>
        <v>8.8200000000000003</v>
      </c>
      <c r="S335" s="197">
        <v>0</v>
      </c>
      <c r="T335" s="198">
        <f>S335*H335</f>
        <v>0</v>
      </c>
      <c r="U335" s="29"/>
      <c r="V335" s="29"/>
      <c r="W335" s="29"/>
      <c r="X335" s="29"/>
      <c r="Y335" s="29"/>
      <c r="Z335" s="29"/>
      <c r="AA335" s="29"/>
      <c r="AB335" s="29"/>
      <c r="AC335" s="29"/>
      <c r="AD335" s="29"/>
      <c r="AE335" s="29"/>
      <c r="AR335" s="199" t="s">
        <v>219</v>
      </c>
      <c r="AT335" s="199" t="s">
        <v>126</v>
      </c>
      <c r="AU335" s="199" t="s">
        <v>80</v>
      </c>
      <c r="AY335" s="14" t="s">
        <v>123</v>
      </c>
      <c r="BE335" s="200">
        <f>IF(N335="základní",J335,0)</f>
        <v>643300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4" t="s">
        <v>78</v>
      </c>
      <c r="BK335" s="200">
        <f>ROUND(I335*H335,2)</f>
        <v>643300</v>
      </c>
      <c r="BL335" s="14" t="s">
        <v>219</v>
      </c>
      <c r="BM335" s="199" t="s">
        <v>600</v>
      </c>
    </row>
    <row r="336" s="2" customFormat="1">
      <c r="A336" s="29"/>
      <c r="B336" s="30"/>
      <c r="C336" s="31"/>
      <c r="D336" s="201" t="s">
        <v>133</v>
      </c>
      <c r="E336" s="31"/>
      <c r="F336" s="202" t="s">
        <v>601</v>
      </c>
      <c r="G336" s="31"/>
      <c r="H336" s="31"/>
      <c r="I336" s="31"/>
      <c r="J336" s="31"/>
      <c r="K336" s="31"/>
      <c r="L336" s="35"/>
      <c r="M336" s="203"/>
      <c r="N336" s="204"/>
      <c r="O336" s="74"/>
      <c r="P336" s="74"/>
      <c r="Q336" s="74"/>
      <c r="R336" s="74"/>
      <c r="S336" s="74"/>
      <c r="T336" s="75"/>
      <c r="U336" s="29"/>
      <c r="V336" s="29"/>
      <c r="W336" s="29"/>
      <c r="X336" s="29"/>
      <c r="Y336" s="29"/>
      <c r="Z336" s="29"/>
      <c r="AA336" s="29"/>
      <c r="AB336" s="29"/>
      <c r="AC336" s="29"/>
      <c r="AD336" s="29"/>
      <c r="AE336" s="29"/>
      <c r="AT336" s="14" t="s">
        <v>133</v>
      </c>
      <c r="AU336" s="14" t="s">
        <v>80</v>
      </c>
    </row>
    <row r="337" s="2" customFormat="1">
      <c r="A337" s="29"/>
      <c r="B337" s="30"/>
      <c r="C337" s="31"/>
      <c r="D337" s="205" t="s">
        <v>135</v>
      </c>
      <c r="E337" s="31"/>
      <c r="F337" s="206" t="s">
        <v>602</v>
      </c>
      <c r="G337" s="31"/>
      <c r="H337" s="31"/>
      <c r="I337" s="31"/>
      <c r="J337" s="31"/>
      <c r="K337" s="31"/>
      <c r="L337" s="35"/>
      <c r="M337" s="203"/>
      <c r="N337" s="204"/>
      <c r="O337" s="74"/>
      <c r="P337" s="74"/>
      <c r="Q337" s="74"/>
      <c r="R337" s="74"/>
      <c r="S337" s="74"/>
      <c r="T337" s="75"/>
      <c r="U337" s="29"/>
      <c r="V337" s="29"/>
      <c r="W337" s="29"/>
      <c r="X337" s="29"/>
      <c r="Y337" s="29"/>
      <c r="Z337" s="29"/>
      <c r="AA337" s="29"/>
      <c r="AB337" s="29"/>
      <c r="AC337" s="29"/>
      <c r="AD337" s="29"/>
      <c r="AE337" s="29"/>
      <c r="AT337" s="14" t="s">
        <v>135</v>
      </c>
      <c r="AU337" s="14" t="s">
        <v>80</v>
      </c>
    </row>
    <row r="338" s="2" customFormat="1" ht="16.5" customHeight="1">
      <c r="A338" s="29"/>
      <c r="B338" s="30"/>
      <c r="C338" s="189" t="s">
        <v>603</v>
      </c>
      <c r="D338" s="189" t="s">
        <v>126</v>
      </c>
      <c r="E338" s="190" t="s">
        <v>604</v>
      </c>
      <c r="F338" s="191" t="s">
        <v>605</v>
      </c>
      <c r="G338" s="192" t="s">
        <v>139</v>
      </c>
      <c r="H338" s="193">
        <v>700</v>
      </c>
      <c r="I338" s="194">
        <v>57.5</v>
      </c>
      <c r="J338" s="194">
        <f>ROUND(I338*H338,2)</f>
        <v>40250</v>
      </c>
      <c r="K338" s="191" t="s">
        <v>130</v>
      </c>
      <c r="L338" s="35"/>
      <c r="M338" s="195" t="s">
        <v>17</v>
      </c>
      <c r="N338" s="196" t="s">
        <v>41</v>
      </c>
      <c r="O338" s="197">
        <v>0.099000000000000005</v>
      </c>
      <c r="P338" s="197">
        <f>O338*H338</f>
        <v>69.299999999999997</v>
      </c>
      <c r="Q338" s="197">
        <v>0</v>
      </c>
      <c r="R338" s="197">
        <f>Q338*H338</f>
        <v>0</v>
      </c>
      <c r="S338" s="197">
        <v>0</v>
      </c>
      <c r="T338" s="198">
        <f>S338*H338</f>
        <v>0</v>
      </c>
      <c r="U338" s="29"/>
      <c r="V338" s="29"/>
      <c r="W338" s="29"/>
      <c r="X338" s="29"/>
      <c r="Y338" s="29"/>
      <c r="Z338" s="29"/>
      <c r="AA338" s="29"/>
      <c r="AB338" s="29"/>
      <c r="AC338" s="29"/>
      <c r="AD338" s="29"/>
      <c r="AE338" s="29"/>
      <c r="AR338" s="199" t="s">
        <v>219</v>
      </c>
      <c r="AT338" s="199" t="s">
        <v>126</v>
      </c>
      <c r="AU338" s="199" t="s">
        <v>80</v>
      </c>
      <c r="AY338" s="14" t="s">
        <v>123</v>
      </c>
      <c r="BE338" s="200">
        <f>IF(N338="základní",J338,0)</f>
        <v>40250</v>
      </c>
      <c r="BF338" s="200">
        <f>IF(N338="snížená",J338,0)</f>
        <v>0</v>
      </c>
      <c r="BG338" s="200">
        <f>IF(N338="zákl. přenesená",J338,0)</f>
        <v>0</v>
      </c>
      <c r="BH338" s="200">
        <f>IF(N338="sníž. přenesená",J338,0)</f>
        <v>0</v>
      </c>
      <c r="BI338" s="200">
        <f>IF(N338="nulová",J338,0)</f>
        <v>0</v>
      </c>
      <c r="BJ338" s="14" t="s">
        <v>78</v>
      </c>
      <c r="BK338" s="200">
        <f>ROUND(I338*H338,2)</f>
        <v>40250</v>
      </c>
      <c r="BL338" s="14" t="s">
        <v>219</v>
      </c>
      <c r="BM338" s="199" t="s">
        <v>606</v>
      </c>
    </row>
    <row r="339" s="2" customFormat="1">
      <c r="A339" s="29"/>
      <c r="B339" s="30"/>
      <c r="C339" s="31"/>
      <c r="D339" s="201" t="s">
        <v>133</v>
      </c>
      <c r="E339" s="31"/>
      <c r="F339" s="202" t="s">
        <v>607</v>
      </c>
      <c r="G339" s="31"/>
      <c r="H339" s="31"/>
      <c r="I339" s="31"/>
      <c r="J339" s="31"/>
      <c r="K339" s="31"/>
      <c r="L339" s="35"/>
      <c r="M339" s="203"/>
      <c r="N339" s="204"/>
      <c r="O339" s="74"/>
      <c r="P339" s="74"/>
      <c r="Q339" s="74"/>
      <c r="R339" s="74"/>
      <c r="S339" s="74"/>
      <c r="T339" s="75"/>
      <c r="U339" s="29"/>
      <c r="V339" s="29"/>
      <c r="W339" s="29"/>
      <c r="X339" s="29"/>
      <c r="Y339" s="29"/>
      <c r="Z339" s="29"/>
      <c r="AA339" s="29"/>
      <c r="AB339" s="29"/>
      <c r="AC339" s="29"/>
      <c r="AD339" s="29"/>
      <c r="AE339" s="29"/>
      <c r="AT339" s="14" t="s">
        <v>133</v>
      </c>
      <c r="AU339" s="14" t="s">
        <v>80</v>
      </c>
    </row>
    <row r="340" s="2" customFormat="1">
      <c r="A340" s="29"/>
      <c r="B340" s="30"/>
      <c r="C340" s="31"/>
      <c r="D340" s="205" t="s">
        <v>135</v>
      </c>
      <c r="E340" s="31"/>
      <c r="F340" s="206" t="s">
        <v>608</v>
      </c>
      <c r="G340" s="31"/>
      <c r="H340" s="31"/>
      <c r="I340" s="31"/>
      <c r="J340" s="31"/>
      <c r="K340" s="31"/>
      <c r="L340" s="35"/>
      <c r="M340" s="203"/>
      <c r="N340" s="204"/>
      <c r="O340" s="74"/>
      <c r="P340" s="74"/>
      <c r="Q340" s="74"/>
      <c r="R340" s="74"/>
      <c r="S340" s="74"/>
      <c r="T340" s="75"/>
      <c r="U340" s="29"/>
      <c r="V340" s="29"/>
      <c r="W340" s="29"/>
      <c r="X340" s="29"/>
      <c r="Y340" s="29"/>
      <c r="Z340" s="29"/>
      <c r="AA340" s="29"/>
      <c r="AB340" s="29"/>
      <c r="AC340" s="29"/>
      <c r="AD340" s="29"/>
      <c r="AE340" s="29"/>
      <c r="AT340" s="14" t="s">
        <v>135</v>
      </c>
      <c r="AU340" s="14" t="s">
        <v>80</v>
      </c>
    </row>
    <row r="341" s="2" customFormat="1" ht="24.15" customHeight="1">
      <c r="A341" s="29"/>
      <c r="B341" s="30"/>
      <c r="C341" s="207" t="s">
        <v>609</v>
      </c>
      <c r="D341" s="207" t="s">
        <v>210</v>
      </c>
      <c r="E341" s="208" t="s">
        <v>610</v>
      </c>
      <c r="F341" s="209" t="s">
        <v>611</v>
      </c>
      <c r="G341" s="210" t="s">
        <v>139</v>
      </c>
      <c r="H341" s="211">
        <v>1000</v>
      </c>
      <c r="I341" s="212">
        <v>25.100000000000001</v>
      </c>
      <c r="J341" s="212">
        <f>ROUND(I341*H341,2)</f>
        <v>25100</v>
      </c>
      <c r="K341" s="209" t="s">
        <v>130</v>
      </c>
      <c r="L341" s="213"/>
      <c r="M341" s="214" t="s">
        <v>17</v>
      </c>
      <c r="N341" s="215" t="s">
        <v>41</v>
      </c>
      <c r="O341" s="197">
        <v>0</v>
      </c>
      <c r="P341" s="197">
        <f>O341*H341</f>
        <v>0</v>
      </c>
      <c r="Q341" s="197">
        <v>0.00011</v>
      </c>
      <c r="R341" s="197">
        <f>Q341*H341</f>
        <v>0.11</v>
      </c>
      <c r="S341" s="197">
        <v>0</v>
      </c>
      <c r="T341" s="198">
        <f>S341*H341</f>
        <v>0</v>
      </c>
      <c r="U341" s="29"/>
      <c r="V341" s="29"/>
      <c r="W341" s="29"/>
      <c r="X341" s="29"/>
      <c r="Y341" s="29"/>
      <c r="Z341" s="29"/>
      <c r="AA341" s="29"/>
      <c r="AB341" s="29"/>
      <c r="AC341" s="29"/>
      <c r="AD341" s="29"/>
      <c r="AE341" s="29"/>
      <c r="AR341" s="199" t="s">
        <v>316</v>
      </c>
      <c r="AT341" s="199" t="s">
        <v>210</v>
      </c>
      <c r="AU341" s="199" t="s">
        <v>80</v>
      </c>
      <c r="AY341" s="14" t="s">
        <v>123</v>
      </c>
      <c r="BE341" s="200">
        <f>IF(N341="základní",J341,0)</f>
        <v>25100</v>
      </c>
      <c r="BF341" s="200">
        <f>IF(N341="snížená",J341,0)</f>
        <v>0</v>
      </c>
      <c r="BG341" s="200">
        <f>IF(N341="zákl. přenesená",J341,0)</f>
        <v>0</v>
      </c>
      <c r="BH341" s="200">
        <f>IF(N341="sníž. přenesená",J341,0)</f>
        <v>0</v>
      </c>
      <c r="BI341" s="200">
        <f>IF(N341="nulová",J341,0)</f>
        <v>0</v>
      </c>
      <c r="BJ341" s="14" t="s">
        <v>78</v>
      </c>
      <c r="BK341" s="200">
        <f>ROUND(I341*H341,2)</f>
        <v>25100</v>
      </c>
      <c r="BL341" s="14" t="s">
        <v>219</v>
      </c>
      <c r="BM341" s="199" t="s">
        <v>612</v>
      </c>
    </row>
    <row r="342" s="2" customFormat="1">
      <c r="A342" s="29"/>
      <c r="B342" s="30"/>
      <c r="C342" s="31"/>
      <c r="D342" s="201" t="s">
        <v>133</v>
      </c>
      <c r="E342" s="31"/>
      <c r="F342" s="202" t="s">
        <v>611</v>
      </c>
      <c r="G342" s="31"/>
      <c r="H342" s="31"/>
      <c r="I342" s="31"/>
      <c r="J342" s="31"/>
      <c r="K342" s="31"/>
      <c r="L342" s="35"/>
      <c r="M342" s="203"/>
      <c r="N342" s="204"/>
      <c r="O342" s="74"/>
      <c r="P342" s="74"/>
      <c r="Q342" s="74"/>
      <c r="R342" s="74"/>
      <c r="S342" s="74"/>
      <c r="T342" s="75"/>
      <c r="U342" s="29"/>
      <c r="V342" s="29"/>
      <c r="W342" s="29"/>
      <c r="X342" s="29"/>
      <c r="Y342" s="29"/>
      <c r="Z342" s="29"/>
      <c r="AA342" s="29"/>
      <c r="AB342" s="29"/>
      <c r="AC342" s="29"/>
      <c r="AD342" s="29"/>
      <c r="AE342" s="29"/>
      <c r="AT342" s="14" t="s">
        <v>133</v>
      </c>
      <c r="AU342" s="14" t="s">
        <v>80</v>
      </c>
    </row>
    <row r="343" s="2" customFormat="1" ht="33" customHeight="1">
      <c r="A343" s="29"/>
      <c r="B343" s="30"/>
      <c r="C343" s="189" t="s">
        <v>613</v>
      </c>
      <c r="D343" s="189" t="s">
        <v>126</v>
      </c>
      <c r="E343" s="190" t="s">
        <v>614</v>
      </c>
      <c r="F343" s="191" t="s">
        <v>615</v>
      </c>
      <c r="G343" s="192" t="s">
        <v>139</v>
      </c>
      <c r="H343" s="193">
        <v>500</v>
      </c>
      <c r="I343" s="194">
        <v>691</v>
      </c>
      <c r="J343" s="194">
        <f>ROUND(I343*H343,2)</f>
        <v>345500</v>
      </c>
      <c r="K343" s="191" t="s">
        <v>130</v>
      </c>
      <c r="L343" s="35"/>
      <c r="M343" s="195" t="s">
        <v>17</v>
      </c>
      <c r="N343" s="196" t="s">
        <v>41</v>
      </c>
      <c r="O343" s="197">
        <v>0.72799999999999998</v>
      </c>
      <c r="P343" s="197">
        <f>O343*H343</f>
        <v>364</v>
      </c>
      <c r="Q343" s="197">
        <v>0.0070499999999999998</v>
      </c>
      <c r="R343" s="197">
        <f>Q343*H343</f>
        <v>3.5249999999999999</v>
      </c>
      <c r="S343" s="197">
        <v>0</v>
      </c>
      <c r="T343" s="198">
        <f>S343*H343</f>
        <v>0</v>
      </c>
      <c r="U343" s="29"/>
      <c r="V343" s="29"/>
      <c r="W343" s="29"/>
      <c r="X343" s="29"/>
      <c r="Y343" s="29"/>
      <c r="Z343" s="29"/>
      <c r="AA343" s="29"/>
      <c r="AB343" s="29"/>
      <c r="AC343" s="29"/>
      <c r="AD343" s="29"/>
      <c r="AE343" s="29"/>
      <c r="AR343" s="199" t="s">
        <v>219</v>
      </c>
      <c r="AT343" s="199" t="s">
        <v>126</v>
      </c>
      <c r="AU343" s="199" t="s">
        <v>80</v>
      </c>
      <c r="AY343" s="14" t="s">
        <v>123</v>
      </c>
      <c r="BE343" s="200">
        <f>IF(N343="základní",J343,0)</f>
        <v>345500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4" t="s">
        <v>78</v>
      </c>
      <c r="BK343" s="200">
        <f>ROUND(I343*H343,2)</f>
        <v>345500</v>
      </c>
      <c r="BL343" s="14" t="s">
        <v>219</v>
      </c>
      <c r="BM343" s="199" t="s">
        <v>616</v>
      </c>
    </row>
    <row r="344" s="2" customFormat="1">
      <c r="A344" s="29"/>
      <c r="B344" s="30"/>
      <c r="C344" s="31"/>
      <c r="D344" s="201" t="s">
        <v>133</v>
      </c>
      <c r="E344" s="31"/>
      <c r="F344" s="202" t="s">
        <v>617</v>
      </c>
      <c r="G344" s="31"/>
      <c r="H344" s="31"/>
      <c r="I344" s="31"/>
      <c r="J344" s="31"/>
      <c r="K344" s="31"/>
      <c r="L344" s="35"/>
      <c r="M344" s="203"/>
      <c r="N344" s="204"/>
      <c r="O344" s="74"/>
      <c r="P344" s="74"/>
      <c r="Q344" s="74"/>
      <c r="R344" s="74"/>
      <c r="S344" s="74"/>
      <c r="T344" s="75"/>
      <c r="U344" s="29"/>
      <c r="V344" s="29"/>
      <c r="W344" s="29"/>
      <c r="X344" s="29"/>
      <c r="Y344" s="29"/>
      <c r="Z344" s="29"/>
      <c r="AA344" s="29"/>
      <c r="AB344" s="29"/>
      <c r="AC344" s="29"/>
      <c r="AD344" s="29"/>
      <c r="AE344" s="29"/>
      <c r="AT344" s="14" t="s">
        <v>133</v>
      </c>
      <c r="AU344" s="14" t="s">
        <v>80</v>
      </c>
    </row>
    <row r="345" s="2" customFormat="1">
      <c r="A345" s="29"/>
      <c r="B345" s="30"/>
      <c r="C345" s="31"/>
      <c r="D345" s="205" t="s">
        <v>135</v>
      </c>
      <c r="E345" s="31"/>
      <c r="F345" s="206" t="s">
        <v>618</v>
      </c>
      <c r="G345" s="31"/>
      <c r="H345" s="31"/>
      <c r="I345" s="31"/>
      <c r="J345" s="31"/>
      <c r="K345" s="31"/>
      <c r="L345" s="35"/>
      <c r="M345" s="203"/>
      <c r="N345" s="204"/>
      <c r="O345" s="74"/>
      <c r="P345" s="74"/>
      <c r="Q345" s="74"/>
      <c r="R345" s="74"/>
      <c r="S345" s="74"/>
      <c r="T345" s="75"/>
      <c r="U345" s="29"/>
      <c r="V345" s="29"/>
      <c r="W345" s="29"/>
      <c r="X345" s="29"/>
      <c r="Y345" s="29"/>
      <c r="Z345" s="29"/>
      <c r="AA345" s="29"/>
      <c r="AB345" s="29"/>
      <c r="AC345" s="29"/>
      <c r="AD345" s="29"/>
      <c r="AE345" s="29"/>
      <c r="AT345" s="14" t="s">
        <v>135</v>
      </c>
      <c r="AU345" s="14" t="s">
        <v>80</v>
      </c>
    </row>
    <row r="346" s="2" customFormat="1" ht="24.15" customHeight="1">
      <c r="A346" s="29"/>
      <c r="B346" s="30"/>
      <c r="C346" s="207" t="s">
        <v>619</v>
      </c>
      <c r="D346" s="207" t="s">
        <v>210</v>
      </c>
      <c r="E346" s="208" t="s">
        <v>620</v>
      </c>
      <c r="F346" s="209" t="s">
        <v>621</v>
      </c>
      <c r="G346" s="210" t="s">
        <v>139</v>
      </c>
      <c r="H346" s="211">
        <v>500</v>
      </c>
      <c r="I346" s="212">
        <v>931</v>
      </c>
      <c r="J346" s="212">
        <f>ROUND(I346*H346,2)</f>
        <v>465500</v>
      </c>
      <c r="K346" s="209" t="s">
        <v>17</v>
      </c>
      <c r="L346" s="213"/>
      <c r="M346" s="214" t="s">
        <v>17</v>
      </c>
      <c r="N346" s="215" t="s">
        <v>41</v>
      </c>
      <c r="O346" s="197">
        <v>0</v>
      </c>
      <c r="P346" s="197">
        <f>O346*H346</f>
        <v>0</v>
      </c>
      <c r="Q346" s="197">
        <v>0.0016000000000000001</v>
      </c>
      <c r="R346" s="197">
        <f>Q346*H346</f>
        <v>0.80000000000000004</v>
      </c>
      <c r="S346" s="197">
        <v>0</v>
      </c>
      <c r="T346" s="198">
        <f>S346*H346</f>
        <v>0</v>
      </c>
      <c r="U346" s="29"/>
      <c r="V346" s="29"/>
      <c r="W346" s="29"/>
      <c r="X346" s="29"/>
      <c r="Y346" s="29"/>
      <c r="Z346" s="29"/>
      <c r="AA346" s="29"/>
      <c r="AB346" s="29"/>
      <c r="AC346" s="29"/>
      <c r="AD346" s="29"/>
      <c r="AE346" s="29"/>
      <c r="AR346" s="199" t="s">
        <v>316</v>
      </c>
      <c r="AT346" s="199" t="s">
        <v>210</v>
      </c>
      <c r="AU346" s="199" t="s">
        <v>80</v>
      </c>
      <c r="AY346" s="14" t="s">
        <v>123</v>
      </c>
      <c r="BE346" s="200">
        <f>IF(N346="základní",J346,0)</f>
        <v>465500</v>
      </c>
      <c r="BF346" s="200">
        <f>IF(N346="snížená",J346,0)</f>
        <v>0</v>
      </c>
      <c r="BG346" s="200">
        <f>IF(N346="zákl. přenesená",J346,0)</f>
        <v>0</v>
      </c>
      <c r="BH346" s="200">
        <f>IF(N346="sníž. přenesená",J346,0)</f>
        <v>0</v>
      </c>
      <c r="BI346" s="200">
        <f>IF(N346="nulová",J346,0)</f>
        <v>0</v>
      </c>
      <c r="BJ346" s="14" t="s">
        <v>78</v>
      </c>
      <c r="BK346" s="200">
        <f>ROUND(I346*H346,2)</f>
        <v>465500</v>
      </c>
      <c r="BL346" s="14" t="s">
        <v>219</v>
      </c>
      <c r="BM346" s="199" t="s">
        <v>622</v>
      </c>
    </row>
    <row r="347" s="2" customFormat="1">
      <c r="A347" s="29"/>
      <c r="B347" s="30"/>
      <c r="C347" s="31"/>
      <c r="D347" s="201" t="s">
        <v>133</v>
      </c>
      <c r="E347" s="31"/>
      <c r="F347" s="202" t="s">
        <v>621</v>
      </c>
      <c r="G347" s="31"/>
      <c r="H347" s="31"/>
      <c r="I347" s="31"/>
      <c r="J347" s="31"/>
      <c r="K347" s="31"/>
      <c r="L347" s="35"/>
      <c r="M347" s="203"/>
      <c r="N347" s="204"/>
      <c r="O347" s="74"/>
      <c r="P347" s="74"/>
      <c r="Q347" s="74"/>
      <c r="R347" s="74"/>
      <c r="S347" s="74"/>
      <c r="T347" s="75"/>
      <c r="U347" s="29"/>
      <c r="V347" s="29"/>
      <c r="W347" s="29"/>
      <c r="X347" s="29"/>
      <c r="Y347" s="29"/>
      <c r="Z347" s="29"/>
      <c r="AA347" s="29"/>
      <c r="AB347" s="29"/>
      <c r="AC347" s="29"/>
      <c r="AD347" s="29"/>
      <c r="AE347" s="29"/>
      <c r="AT347" s="14" t="s">
        <v>133</v>
      </c>
      <c r="AU347" s="14" t="s">
        <v>80</v>
      </c>
    </row>
    <row r="348" s="2" customFormat="1" ht="24.15" customHeight="1">
      <c r="A348" s="29"/>
      <c r="B348" s="30"/>
      <c r="C348" s="189" t="s">
        <v>623</v>
      </c>
      <c r="D348" s="189" t="s">
        <v>126</v>
      </c>
      <c r="E348" s="190" t="s">
        <v>624</v>
      </c>
      <c r="F348" s="191" t="s">
        <v>625</v>
      </c>
      <c r="G348" s="192" t="s">
        <v>300</v>
      </c>
      <c r="H348" s="193">
        <v>10</v>
      </c>
      <c r="I348" s="194">
        <v>1320</v>
      </c>
      <c r="J348" s="194">
        <f>ROUND(I348*H348,2)</f>
        <v>13200</v>
      </c>
      <c r="K348" s="191" t="s">
        <v>130</v>
      </c>
      <c r="L348" s="35"/>
      <c r="M348" s="195" t="s">
        <v>17</v>
      </c>
      <c r="N348" s="196" t="s">
        <v>41</v>
      </c>
      <c r="O348" s="197">
        <v>1.4079999999999999</v>
      </c>
      <c r="P348" s="197">
        <f>O348*H348</f>
        <v>14.079999999999998</v>
      </c>
      <c r="Q348" s="197">
        <v>0</v>
      </c>
      <c r="R348" s="197">
        <f>Q348*H348</f>
        <v>0</v>
      </c>
      <c r="S348" s="197">
        <v>0</v>
      </c>
      <c r="T348" s="198">
        <f>S348*H348</f>
        <v>0</v>
      </c>
      <c r="U348" s="29"/>
      <c r="V348" s="29"/>
      <c r="W348" s="29"/>
      <c r="X348" s="29"/>
      <c r="Y348" s="29"/>
      <c r="Z348" s="29"/>
      <c r="AA348" s="29"/>
      <c r="AB348" s="29"/>
      <c r="AC348" s="29"/>
      <c r="AD348" s="29"/>
      <c r="AE348" s="29"/>
      <c r="AR348" s="199" t="s">
        <v>219</v>
      </c>
      <c r="AT348" s="199" t="s">
        <v>126</v>
      </c>
      <c r="AU348" s="199" t="s">
        <v>80</v>
      </c>
      <c r="AY348" s="14" t="s">
        <v>123</v>
      </c>
      <c r="BE348" s="200">
        <f>IF(N348="základní",J348,0)</f>
        <v>13200</v>
      </c>
      <c r="BF348" s="200">
        <f>IF(N348="snížená",J348,0)</f>
        <v>0</v>
      </c>
      <c r="BG348" s="200">
        <f>IF(N348="zákl. přenesená",J348,0)</f>
        <v>0</v>
      </c>
      <c r="BH348" s="200">
        <f>IF(N348="sníž. přenesená",J348,0)</f>
        <v>0</v>
      </c>
      <c r="BI348" s="200">
        <f>IF(N348="nulová",J348,0)</f>
        <v>0</v>
      </c>
      <c r="BJ348" s="14" t="s">
        <v>78</v>
      </c>
      <c r="BK348" s="200">
        <f>ROUND(I348*H348,2)</f>
        <v>13200</v>
      </c>
      <c r="BL348" s="14" t="s">
        <v>219</v>
      </c>
      <c r="BM348" s="199" t="s">
        <v>626</v>
      </c>
    </row>
    <row r="349" s="2" customFormat="1">
      <c r="A349" s="29"/>
      <c r="B349" s="30"/>
      <c r="C349" s="31"/>
      <c r="D349" s="201" t="s">
        <v>133</v>
      </c>
      <c r="E349" s="31"/>
      <c r="F349" s="202" t="s">
        <v>627</v>
      </c>
      <c r="G349" s="31"/>
      <c r="H349" s="31"/>
      <c r="I349" s="31"/>
      <c r="J349" s="31"/>
      <c r="K349" s="31"/>
      <c r="L349" s="35"/>
      <c r="M349" s="203"/>
      <c r="N349" s="204"/>
      <c r="O349" s="74"/>
      <c r="P349" s="74"/>
      <c r="Q349" s="74"/>
      <c r="R349" s="74"/>
      <c r="S349" s="74"/>
      <c r="T349" s="75"/>
      <c r="U349" s="29"/>
      <c r="V349" s="29"/>
      <c r="W349" s="29"/>
      <c r="X349" s="29"/>
      <c r="Y349" s="29"/>
      <c r="Z349" s="29"/>
      <c r="AA349" s="29"/>
      <c r="AB349" s="29"/>
      <c r="AC349" s="29"/>
      <c r="AD349" s="29"/>
      <c r="AE349" s="29"/>
      <c r="AT349" s="14" t="s">
        <v>133</v>
      </c>
      <c r="AU349" s="14" t="s">
        <v>80</v>
      </c>
    </row>
    <row r="350" s="2" customFormat="1">
      <c r="A350" s="29"/>
      <c r="B350" s="30"/>
      <c r="C350" s="31"/>
      <c r="D350" s="205" t="s">
        <v>135</v>
      </c>
      <c r="E350" s="31"/>
      <c r="F350" s="206" t="s">
        <v>628</v>
      </c>
      <c r="G350" s="31"/>
      <c r="H350" s="31"/>
      <c r="I350" s="31"/>
      <c r="J350" s="31"/>
      <c r="K350" s="31"/>
      <c r="L350" s="35"/>
      <c r="M350" s="203"/>
      <c r="N350" s="204"/>
      <c r="O350" s="74"/>
      <c r="P350" s="74"/>
      <c r="Q350" s="74"/>
      <c r="R350" s="74"/>
      <c r="S350" s="74"/>
      <c r="T350" s="75"/>
      <c r="U350" s="29"/>
      <c r="V350" s="29"/>
      <c r="W350" s="29"/>
      <c r="X350" s="29"/>
      <c r="Y350" s="29"/>
      <c r="Z350" s="29"/>
      <c r="AA350" s="29"/>
      <c r="AB350" s="29"/>
      <c r="AC350" s="29"/>
      <c r="AD350" s="29"/>
      <c r="AE350" s="29"/>
      <c r="AT350" s="14" t="s">
        <v>135</v>
      </c>
      <c r="AU350" s="14" t="s">
        <v>80</v>
      </c>
    </row>
    <row r="351" s="12" customFormat="1" ht="22.8" customHeight="1">
      <c r="A351" s="12"/>
      <c r="B351" s="174"/>
      <c r="C351" s="175"/>
      <c r="D351" s="176" t="s">
        <v>69</v>
      </c>
      <c r="E351" s="187" t="s">
        <v>629</v>
      </c>
      <c r="F351" s="187" t="s">
        <v>630</v>
      </c>
      <c r="G351" s="175"/>
      <c r="H351" s="175"/>
      <c r="I351" s="175"/>
      <c r="J351" s="188">
        <f>BK351</f>
        <v>2225305</v>
      </c>
      <c r="K351" s="175"/>
      <c r="L351" s="179"/>
      <c r="M351" s="180"/>
      <c r="N351" s="181"/>
      <c r="O351" s="181"/>
      <c r="P351" s="182">
        <f>SUM(P352:P373)</f>
        <v>116.94</v>
      </c>
      <c r="Q351" s="181"/>
      <c r="R351" s="182">
        <f>SUM(R352:R373)</f>
        <v>10.5365</v>
      </c>
      <c r="S351" s="181"/>
      <c r="T351" s="183">
        <f>SUM(T352:T373)</f>
        <v>1.2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184" t="s">
        <v>80</v>
      </c>
      <c r="AT351" s="185" t="s">
        <v>69</v>
      </c>
      <c r="AU351" s="185" t="s">
        <v>78</v>
      </c>
      <c r="AY351" s="184" t="s">
        <v>123</v>
      </c>
      <c r="BK351" s="186">
        <f>SUM(BK352:BK373)</f>
        <v>2225305</v>
      </c>
    </row>
    <row r="352" s="2" customFormat="1" ht="24.15" customHeight="1">
      <c r="A352" s="29"/>
      <c r="B352" s="30"/>
      <c r="C352" s="189" t="s">
        <v>631</v>
      </c>
      <c r="D352" s="189" t="s">
        <v>126</v>
      </c>
      <c r="E352" s="190" t="s">
        <v>632</v>
      </c>
      <c r="F352" s="191" t="s">
        <v>633</v>
      </c>
      <c r="G352" s="192" t="s">
        <v>129</v>
      </c>
      <c r="H352" s="193">
        <v>50</v>
      </c>
      <c r="I352" s="194">
        <v>842</v>
      </c>
      <c r="J352" s="194">
        <f>ROUND(I352*H352,2)</f>
        <v>42100</v>
      </c>
      <c r="K352" s="191" t="s">
        <v>130</v>
      </c>
      <c r="L352" s="35"/>
      <c r="M352" s="195" t="s">
        <v>17</v>
      </c>
      <c r="N352" s="196" t="s">
        <v>41</v>
      </c>
      <c r="O352" s="197">
        <v>1.5589999999999999</v>
      </c>
      <c r="P352" s="197">
        <f>O352*H352</f>
        <v>77.950000000000003</v>
      </c>
      <c r="Q352" s="197">
        <v>0.00025999999999999998</v>
      </c>
      <c r="R352" s="197">
        <f>Q352*H352</f>
        <v>0.012999999999999999</v>
      </c>
      <c r="S352" s="197">
        <v>0</v>
      </c>
      <c r="T352" s="198">
        <f>S352*H352</f>
        <v>0</v>
      </c>
      <c r="U352" s="29"/>
      <c r="V352" s="29"/>
      <c r="W352" s="29"/>
      <c r="X352" s="29"/>
      <c r="Y352" s="29"/>
      <c r="Z352" s="29"/>
      <c r="AA352" s="29"/>
      <c r="AB352" s="29"/>
      <c r="AC352" s="29"/>
      <c r="AD352" s="29"/>
      <c r="AE352" s="29"/>
      <c r="AR352" s="199" t="s">
        <v>219</v>
      </c>
      <c r="AT352" s="199" t="s">
        <v>126</v>
      </c>
      <c r="AU352" s="199" t="s">
        <v>80</v>
      </c>
      <c r="AY352" s="14" t="s">
        <v>123</v>
      </c>
      <c r="BE352" s="200">
        <f>IF(N352="základní",J352,0)</f>
        <v>42100</v>
      </c>
      <c r="BF352" s="200">
        <f>IF(N352="snížená",J352,0)</f>
        <v>0</v>
      </c>
      <c r="BG352" s="200">
        <f>IF(N352="zákl. přenesená",J352,0)</f>
        <v>0</v>
      </c>
      <c r="BH352" s="200">
        <f>IF(N352="sníž. přenesená",J352,0)</f>
        <v>0</v>
      </c>
      <c r="BI352" s="200">
        <f>IF(N352="nulová",J352,0)</f>
        <v>0</v>
      </c>
      <c r="BJ352" s="14" t="s">
        <v>78</v>
      </c>
      <c r="BK352" s="200">
        <f>ROUND(I352*H352,2)</f>
        <v>42100</v>
      </c>
      <c r="BL352" s="14" t="s">
        <v>219</v>
      </c>
      <c r="BM352" s="199" t="s">
        <v>634</v>
      </c>
    </row>
    <row r="353" s="2" customFormat="1">
      <c r="A353" s="29"/>
      <c r="B353" s="30"/>
      <c r="C353" s="31"/>
      <c r="D353" s="201" t="s">
        <v>133</v>
      </c>
      <c r="E353" s="31"/>
      <c r="F353" s="202" t="s">
        <v>635</v>
      </c>
      <c r="G353" s="31"/>
      <c r="H353" s="31"/>
      <c r="I353" s="31"/>
      <c r="J353" s="31"/>
      <c r="K353" s="31"/>
      <c r="L353" s="35"/>
      <c r="M353" s="203"/>
      <c r="N353" s="204"/>
      <c r="O353" s="74"/>
      <c r="P353" s="74"/>
      <c r="Q353" s="74"/>
      <c r="R353" s="74"/>
      <c r="S353" s="74"/>
      <c r="T353" s="75"/>
      <c r="U353" s="29"/>
      <c r="V353" s="29"/>
      <c r="W353" s="29"/>
      <c r="X353" s="29"/>
      <c r="Y353" s="29"/>
      <c r="Z353" s="29"/>
      <c r="AA353" s="29"/>
      <c r="AB353" s="29"/>
      <c r="AC353" s="29"/>
      <c r="AD353" s="29"/>
      <c r="AE353" s="29"/>
      <c r="AT353" s="14" t="s">
        <v>133</v>
      </c>
      <c r="AU353" s="14" t="s">
        <v>80</v>
      </c>
    </row>
    <row r="354" s="2" customFormat="1">
      <c r="A354" s="29"/>
      <c r="B354" s="30"/>
      <c r="C354" s="31"/>
      <c r="D354" s="205" t="s">
        <v>135</v>
      </c>
      <c r="E354" s="31"/>
      <c r="F354" s="206" t="s">
        <v>636</v>
      </c>
      <c r="G354" s="31"/>
      <c r="H354" s="31"/>
      <c r="I354" s="31"/>
      <c r="J354" s="31"/>
      <c r="K354" s="31"/>
      <c r="L354" s="35"/>
      <c r="M354" s="203"/>
      <c r="N354" s="204"/>
      <c r="O354" s="74"/>
      <c r="P354" s="74"/>
      <c r="Q354" s="74"/>
      <c r="R354" s="74"/>
      <c r="S354" s="74"/>
      <c r="T354" s="75"/>
      <c r="U354" s="29"/>
      <c r="V354" s="29"/>
      <c r="W354" s="29"/>
      <c r="X354" s="29"/>
      <c r="Y354" s="29"/>
      <c r="Z354" s="29"/>
      <c r="AA354" s="29"/>
      <c r="AB354" s="29"/>
      <c r="AC354" s="29"/>
      <c r="AD354" s="29"/>
      <c r="AE354" s="29"/>
      <c r="AT354" s="14" t="s">
        <v>135</v>
      </c>
      <c r="AU354" s="14" t="s">
        <v>80</v>
      </c>
    </row>
    <row r="355" s="2" customFormat="1" ht="24.15" customHeight="1">
      <c r="A355" s="29"/>
      <c r="B355" s="30"/>
      <c r="C355" s="207" t="s">
        <v>637</v>
      </c>
      <c r="D355" s="207" t="s">
        <v>210</v>
      </c>
      <c r="E355" s="208" t="s">
        <v>638</v>
      </c>
      <c r="F355" s="209" t="s">
        <v>639</v>
      </c>
      <c r="G355" s="210" t="s">
        <v>139</v>
      </c>
      <c r="H355" s="211">
        <v>300</v>
      </c>
      <c r="I355" s="212">
        <v>5770</v>
      </c>
      <c r="J355" s="212">
        <f>ROUND(I355*H355,2)</f>
        <v>1731000</v>
      </c>
      <c r="K355" s="209" t="s">
        <v>130</v>
      </c>
      <c r="L355" s="213"/>
      <c r="M355" s="214" t="s">
        <v>17</v>
      </c>
      <c r="N355" s="215" t="s">
        <v>41</v>
      </c>
      <c r="O355" s="197">
        <v>0</v>
      </c>
      <c r="P355" s="197">
        <f>O355*H355</f>
        <v>0</v>
      </c>
      <c r="Q355" s="197">
        <v>0.034720000000000001</v>
      </c>
      <c r="R355" s="197">
        <f>Q355*H355</f>
        <v>10.416</v>
      </c>
      <c r="S355" s="197">
        <v>0</v>
      </c>
      <c r="T355" s="198">
        <f>S355*H355</f>
        <v>0</v>
      </c>
      <c r="U355" s="29"/>
      <c r="V355" s="29"/>
      <c r="W355" s="29"/>
      <c r="X355" s="29"/>
      <c r="Y355" s="29"/>
      <c r="Z355" s="29"/>
      <c r="AA355" s="29"/>
      <c r="AB355" s="29"/>
      <c r="AC355" s="29"/>
      <c r="AD355" s="29"/>
      <c r="AE355" s="29"/>
      <c r="AR355" s="199" t="s">
        <v>316</v>
      </c>
      <c r="AT355" s="199" t="s">
        <v>210</v>
      </c>
      <c r="AU355" s="199" t="s">
        <v>80</v>
      </c>
      <c r="AY355" s="14" t="s">
        <v>123</v>
      </c>
      <c r="BE355" s="200">
        <f>IF(N355="základní",J355,0)</f>
        <v>1731000</v>
      </c>
      <c r="BF355" s="200">
        <f>IF(N355="snížená",J355,0)</f>
        <v>0</v>
      </c>
      <c r="BG355" s="200">
        <f>IF(N355="zákl. přenesená",J355,0)</f>
        <v>0</v>
      </c>
      <c r="BH355" s="200">
        <f>IF(N355="sníž. přenesená",J355,0)</f>
        <v>0</v>
      </c>
      <c r="BI355" s="200">
        <f>IF(N355="nulová",J355,0)</f>
        <v>0</v>
      </c>
      <c r="BJ355" s="14" t="s">
        <v>78</v>
      </c>
      <c r="BK355" s="200">
        <f>ROUND(I355*H355,2)</f>
        <v>1731000</v>
      </c>
      <c r="BL355" s="14" t="s">
        <v>219</v>
      </c>
      <c r="BM355" s="199" t="s">
        <v>640</v>
      </c>
    </row>
    <row r="356" s="2" customFormat="1">
      <c r="A356" s="29"/>
      <c r="B356" s="30"/>
      <c r="C356" s="31"/>
      <c r="D356" s="201" t="s">
        <v>133</v>
      </c>
      <c r="E356" s="31"/>
      <c r="F356" s="202" t="s">
        <v>639</v>
      </c>
      <c r="G356" s="31"/>
      <c r="H356" s="31"/>
      <c r="I356" s="31"/>
      <c r="J356" s="31"/>
      <c r="K356" s="31"/>
      <c r="L356" s="35"/>
      <c r="M356" s="203"/>
      <c r="N356" s="204"/>
      <c r="O356" s="74"/>
      <c r="P356" s="74"/>
      <c r="Q356" s="74"/>
      <c r="R356" s="74"/>
      <c r="S356" s="74"/>
      <c r="T356" s="75"/>
      <c r="U356" s="29"/>
      <c r="V356" s="29"/>
      <c r="W356" s="29"/>
      <c r="X356" s="29"/>
      <c r="Y356" s="29"/>
      <c r="Z356" s="29"/>
      <c r="AA356" s="29"/>
      <c r="AB356" s="29"/>
      <c r="AC356" s="29"/>
      <c r="AD356" s="29"/>
      <c r="AE356" s="29"/>
      <c r="AT356" s="14" t="s">
        <v>133</v>
      </c>
      <c r="AU356" s="14" t="s">
        <v>80</v>
      </c>
    </row>
    <row r="357" s="2" customFormat="1" ht="24.15" customHeight="1">
      <c r="A357" s="29"/>
      <c r="B357" s="30"/>
      <c r="C357" s="189" t="s">
        <v>641</v>
      </c>
      <c r="D357" s="189" t="s">
        <v>126</v>
      </c>
      <c r="E357" s="190" t="s">
        <v>642</v>
      </c>
      <c r="F357" s="191" t="s">
        <v>643</v>
      </c>
      <c r="G357" s="192" t="s">
        <v>129</v>
      </c>
      <c r="H357" s="193">
        <v>50</v>
      </c>
      <c r="I357" s="194">
        <v>35.100000000000001</v>
      </c>
      <c r="J357" s="194">
        <f>ROUND(I357*H357,2)</f>
        <v>1755</v>
      </c>
      <c r="K357" s="191" t="s">
        <v>130</v>
      </c>
      <c r="L357" s="35"/>
      <c r="M357" s="195" t="s">
        <v>17</v>
      </c>
      <c r="N357" s="196" t="s">
        <v>41</v>
      </c>
      <c r="O357" s="197">
        <v>0.050000000000000003</v>
      </c>
      <c r="P357" s="197">
        <f>O357*H357</f>
        <v>2.5</v>
      </c>
      <c r="Q357" s="197">
        <v>0</v>
      </c>
      <c r="R357" s="197">
        <f>Q357*H357</f>
        <v>0</v>
      </c>
      <c r="S357" s="197">
        <v>0.024</v>
      </c>
      <c r="T357" s="198">
        <f>S357*H357</f>
        <v>1.2</v>
      </c>
      <c r="U357" s="29"/>
      <c r="V357" s="29"/>
      <c r="W357" s="29"/>
      <c r="X357" s="29"/>
      <c r="Y357" s="29"/>
      <c r="Z357" s="29"/>
      <c r="AA357" s="29"/>
      <c r="AB357" s="29"/>
      <c r="AC357" s="29"/>
      <c r="AD357" s="29"/>
      <c r="AE357" s="29"/>
      <c r="AR357" s="199" t="s">
        <v>219</v>
      </c>
      <c r="AT357" s="199" t="s">
        <v>126</v>
      </c>
      <c r="AU357" s="199" t="s">
        <v>80</v>
      </c>
      <c r="AY357" s="14" t="s">
        <v>123</v>
      </c>
      <c r="BE357" s="200">
        <f>IF(N357="základní",J357,0)</f>
        <v>1755</v>
      </c>
      <c r="BF357" s="200">
        <f>IF(N357="snížená",J357,0)</f>
        <v>0</v>
      </c>
      <c r="BG357" s="200">
        <f>IF(N357="zákl. přenesená",J357,0)</f>
        <v>0</v>
      </c>
      <c r="BH357" s="200">
        <f>IF(N357="sníž. přenesená",J357,0)</f>
        <v>0</v>
      </c>
      <c r="BI357" s="200">
        <f>IF(N357="nulová",J357,0)</f>
        <v>0</v>
      </c>
      <c r="BJ357" s="14" t="s">
        <v>78</v>
      </c>
      <c r="BK357" s="200">
        <f>ROUND(I357*H357,2)</f>
        <v>1755</v>
      </c>
      <c r="BL357" s="14" t="s">
        <v>219</v>
      </c>
      <c r="BM357" s="199" t="s">
        <v>644</v>
      </c>
    </row>
    <row r="358" s="2" customFormat="1">
      <c r="A358" s="29"/>
      <c r="B358" s="30"/>
      <c r="C358" s="31"/>
      <c r="D358" s="201" t="s">
        <v>133</v>
      </c>
      <c r="E358" s="31"/>
      <c r="F358" s="202" t="s">
        <v>645</v>
      </c>
      <c r="G358" s="31"/>
      <c r="H358" s="31"/>
      <c r="I358" s="31"/>
      <c r="J358" s="31"/>
      <c r="K358" s="31"/>
      <c r="L358" s="35"/>
      <c r="M358" s="203"/>
      <c r="N358" s="204"/>
      <c r="O358" s="74"/>
      <c r="P358" s="74"/>
      <c r="Q358" s="74"/>
      <c r="R358" s="74"/>
      <c r="S358" s="74"/>
      <c r="T358" s="75"/>
      <c r="U358" s="29"/>
      <c r="V358" s="29"/>
      <c r="W358" s="29"/>
      <c r="X358" s="29"/>
      <c r="Y358" s="29"/>
      <c r="Z358" s="29"/>
      <c r="AA358" s="29"/>
      <c r="AB358" s="29"/>
      <c r="AC358" s="29"/>
      <c r="AD358" s="29"/>
      <c r="AE358" s="29"/>
      <c r="AT358" s="14" t="s">
        <v>133</v>
      </c>
      <c r="AU358" s="14" t="s">
        <v>80</v>
      </c>
    </row>
    <row r="359" s="2" customFormat="1">
      <c r="A359" s="29"/>
      <c r="B359" s="30"/>
      <c r="C359" s="31"/>
      <c r="D359" s="205" t="s">
        <v>135</v>
      </c>
      <c r="E359" s="31"/>
      <c r="F359" s="206" t="s">
        <v>646</v>
      </c>
      <c r="G359" s="31"/>
      <c r="H359" s="31"/>
      <c r="I359" s="31"/>
      <c r="J359" s="31"/>
      <c r="K359" s="31"/>
      <c r="L359" s="35"/>
      <c r="M359" s="203"/>
      <c r="N359" s="204"/>
      <c r="O359" s="74"/>
      <c r="P359" s="74"/>
      <c r="Q359" s="74"/>
      <c r="R359" s="74"/>
      <c r="S359" s="74"/>
      <c r="T359" s="75"/>
      <c r="U359" s="29"/>
      <c r="V359" s="29"/>
      <c r="W359" s="29"/>
      <c r="X359" s="29"/>
      <c r="Y359" s="29"/>
      <c r="Z359" s="29"/>
      <c r="AA359" s="29"/>
      <c r="AB359" s="29"/>
      <c r="AC359" s="29"/>
      <c r="AD359" s="29"/>
      <c r="AE359" s="29"/>
      <c r="AT359" s="14" t="s">
        <v>135</v>
      </c>
      <c r="AU359" s="14" t="s">
        <v>80</v>
      </c>
    </row>
    <row r="360" s="2" customFormat="1" ht="24.15" customHeight="1">
      <c r="A360" s="29"/>
      <c r="B360" s="30"/>
      <c r="C360" s="207" t="s">
        <v>647</v>
      </c>
      <c r="D360" s="207" t="s">
        <v>210</v>
      </c>
      <c r="E360" s="208" t="s">
        <v>648</v>
      </c>
      <c r="F360" s="209" t="s">
        <v>649</v>
      </c>
      <c r="G360" s="210" t="s">
        <v>129</v>
      </c>
      <c r="H360" s="211">
        <v>100</v>
      </c>
      <c r="I360" s="212">
        <v>2150</v>
      </c>
      <c r="J360" s="212">
        <f>ROUND(I360*H360,2)</f>
        <v>215000</v>
      </c>
      <c r="K360" s="209" t="s">
        <v>17</v>
      </c>
      <c r="L360" s="213"/>
      <c r="M360" s="214" t="s">
        <v>17</v>
      </c>
      <c r="N360" s="215" t="s">
        <v>41</v>
      </c>
      <c r="O360" s="197">
        <v>0</v>
      </c>
      <c r="P360" s="197">
        <f>O360*H360</f>
        <v>0</v>
      </c>
      <c r="Q360" s="197">
        <v>0</v>
      </c>
      <c r="R360" s="197">
        <f>Q360*H360</f>
        <v>0</v>
      </c>
      <c r="S360" s="197">
        <v>0</v>
      </c>
      <c r="T360" s="198">
        <f>S360*H360</f>
        <v>0</v>
      </c>
      <c r="U360" s="29"/>
      <c r="V360" s="29"/>
      <c r="W360" s="29"/>
      <c r="X360" s="29"/>
      <c r="Y360" s="29"/>
      <c r="Z360" s="29"/>
      <c r="AA360" s="29"/>
      <c r="AB360" s="29"/>
      <c r="AC360" s="29"/>
      <c r="AD360" s="29"/>
      <c r="AE360" s="29"/>
      <c r="AR360" s="199" t="s">
        <v>316</v>
      </c>
      <c r="AT360" s="199" t="s">
        <v>210</v>
      </c>
      <c r="AU360" s="199" t="s">
        <v>80</v>
      </c>
      <c r="AY360" s="14" t="s">
        <v>123</v>
      </c>
      <c r="BE360" s="200">
        <f>IF(N360="základní",J360,0)</f>
        <v>215000</v>
      </c>
      <c r="BF360" s="200">
        <f>IF(N360="snížená",J360,0)</f>
        <v>0</v>
      </c>
      <c r="BG360" s="200">
        <f>IF(N360="zákl. přenesená",J360,0)</f>
        <v>0</v>
      </c>
      <c r="BH360" s="200">
        <f>IF(N360="sníž. přenesená",J360,0)</f>
        <v>0</v>
      </c>
      <c r="BI360" s="200">
        <f>IF(N360="nulová",J360,0)</f>
        <v>0</v>
      </c>
      <c r="BJ360" s="14" t="s">
        <v>78</v>
      </c>
      <c r="BK360" s="200">
        <f>ROUND(I360*H360,2)</f>
        <v>215000</v>
      </c>
      <c r="BL360" s="14" t="s">
        <v>219</v>
      </c>
      <c r="BM360" s="199" t="s">
        <v>650</v>
      </c>
    </row>
    <row r="361" s="2" customFormat="1">
      <c r="A361" s="29"/>
      <c r="B361" s="30"/>
      <c r="C361" s="31"/>
      <c r="D361" s="201" t="s">
        <v>133</v>
      </c>
      <c r="E361" s="31"/>
      <c r="F361" s="202" t="s">
        <v>649</v>
      </c>
      <c r="G361" s="31"/>
      <c r="H361" s="31"/>
      <c r="I361" s="31"/>
      <c r="J361" s="31"/>
      <c r="K361" s="31"/>
      <c r="L361" s="35"/>
      <c r="M361" s="203"/>
      <c r="N361" s="204"/>
      <c r="O361" s="74"/>
      <c r="P361" s="74"/>
      <c r="Q361" s="74"/>
      <c r="R361" s="74"/>
      <c r="S361" s="74"/>
      <c r="T361" s="75"/>
      <c r="U361" s="29"/>
      <c r="V361" s="29"/>
      <c r="W361" s="29"/>
      <c r="X361" s="29"/>
      <c r="Y361" s="29"/>
      <c r="Z361" s="29"/>
      <c r="AA361" s="29"/>
      <c r="AB361" s="29"/>
      <c r="AC361" s="29"/>
      <c r="AD361" s="29"/>
      <c r="AE361" s="29"/>
      <c r="AT361" s="14" t="s">
        <v>133</v>
      </c>
      <c r="AU361" s="14" t="s">
        <v>80</v>
      </c>
    </row>
    <row r="362" s="2" customFormat="1" ht="24.15" customHeight="1">
      <c r="A362" s="29"/>
      <c r="B362" s="30"/>
      <c r="C362" s="207" t="s">
        <v>651</v>
      </c>
      <c r="D362" s="207" t="s">
        <v>210</v>
      </c>
      <c r="E362" s="208" t="s">
        <v>652</v>
      </c>
      <c r="F362" s="209" t="s">
        <v>653</v>
      </c>
      <c r="G362" s="210" t="s">
        <v>129</v>
      </c>
      <c r="H362" s="211">
        <v>100</v>
      </c>
      <c r="I362" s="212">
        <v>2000</v>
      </c>
      <c r="J362" s="212">
        <f>ROUND(I362*H362,2)</f>
        <v>200000</v>
      </c>
      <c r="K362" s="209" t="s">
        <v>17</v>
      </c>
      <c r="L362" s="213"/>
      <c r="M362" s="214" t="s">
        <v>17</v>
      </c>
      <c r="N362" s="215" t="s">
        <v>41</v>
      </c>
      <c r="O362" s="197">
        <v>0</v>
      </c>
      <c r="P362" s="197">
        <f>O362*H362</f>
        <v>0</v>
      </c>
      <c r="Q362" s="197">
        <v>0</v>
      </c>
      <c r="R362" s="197">
        <f>Q362*H362</f>
        <v>0</v>
      </c>
      <c r="S362" s="197">
        <v>0</v>
      </c>
      <c r="T362" s="198">
        <f>S362*H362</f>
        <v>0</v>
      </c>
      <c r="U362" s="29"/>
      <c r="V362" s="29"/>
      <c r="W362" s="29"/>
      <c r="X362" s="29"/>
      <c r="Y362" s="29"/>
      <c r="Z362" s="29"/>
      <c r="AA362" s="29"/>
      <c r="AB362" s="29"/>
      <c r="AC362" s="29"/>
      <c r="AD362" s="29"/>
      <c r="AE362" s="29"/>
      <c r="AR362" s="199" t="s">
        <v>316</v>
      </c>
      <c r="AT362" s="199" t="s">
        <v>210</v>
      </c>
      <c r="AU362" s="199" t="s">
        <v>80</v>
      </c>
      <c r="AY362" s="14" t="s">
        <v>123</v>
      </c>
      <c r="BE362" s="200">
        <f>IF(N362="základní",J362,0)</f>
        <v>200000</v>
      </c>
      <c r="BF362" s="200">
        <f>IF(N362="snížená",J362,0)</f>
        <v>0</v>
      </c>
      <c r="BG362" s="200">
        <f>IF(N362="zákl. přenesená",J362,0)</f>
        <v>0</v>
      </c>
      <c r="BH362" s="200">
        <f>IF(N362="sníž. přenesená",J362,0)</f>
        <v>0</v>
      </c>
      <c r="BI362" s="200">
        <f>IF(N362="nulová",J362,0)</f>
        <v>0</v>
      </c>
      <c r="BJ362" s="14" t="s">
        <v>78</v>
      </c>
      <c r="BK362" s="200">
        <f>ROUND(I362*H362,2)</f>
        <v>200000</v>
      </c>
      <c r="BL362" s="14" t="s">
        <v>219</v>
      </c>
      <c r="BM362" s="199" t="s">
        <v>654</v>
      </c>
    </row>
    <row r="363" s="2" customFormat="1">
      <c r="A363" s="29"/>
      <c r="B363" s="30"/>
      <c r="C363" s="31"/>
      <c r="D363" s="201" t="s">
        <v>133</v>
      </c>
      <c r="E363" s="31"/>
      <c r="F363" s="202" t="s">
        <v>653</v>
      </c>
      <c r="G363" s="31"/>
      <c r="H363" s="31"/>
      <c r="I363" s="31"/>
      <c r="J363" s="31"/>
      <c r="K363" s="31"/>
      <c r="L363" s="35"/>
      <c r="M363" s="203"/>
      <c r="N363" s="204"/>
      <c r="O363" s="74"/>
      <c r="P363" s="74"/>
      <c r="Q363" s="74"/>
      <c r="R363" s="74"/>
      <c r="S363" s="74"/>
      <c r="T363" s="75"/>
      <c r="U363" s="29"/>
      <c r="V363" s="29"/>
      <c r="W363" s="29"/>
      <c r="X363" s="29"/>
      <c r="Y363" s="29"/>
      <c r="Z363" s="29"/>
      <c r="AA363" s="29"/>
      <c r="AB363" s="29"/>
      <c r="AC363" s="29"/>
      <c r="AD363" s="29"/>
      <c r="AE363" s="29"/>
      <c r="AT363" s="14" t="s">
        <v>133</v>
      </c>
      <c r="AU363" s="14" t="s">
        <v>80</v>
      </c>
    </row>
    <row r="364" s="2" customFormat="1" ht="24.15" customHeight="1">
      <c r="A364" s="29"/>
      <c r="B364" s="30"/>
      <c r="C364" s="189" t="s">
        <v>655</v>
      </c>
      <c r="D364" s="189" t="s">
        <v>126</v>
      </c>
      <c r="E364" s="190" t="s">
        <v>656</v>
      </c>
      <c r="F364" s="191" t="s">
        <v>657</v>
      </c>
      <c r="G364" s="192" t="s">
        <v>129</v>
      </c>
      <c r="H364" s="193">
        <v>100</v>
      </c>
      <c r="I364" s="194">
        <v>128</v>
      </c>
      <c r="J364" s="194">
        <f>ROUND(I364*H364,2)</f>
        <v>12800</v>
      </c>
      <c r="K364" s="191" t="s">
        <v>130</v>
      </c>
      <c r="L364" s="35"/>
      <c r="M364" s="195" t="s">
        <v>17</v>
      </c>
      <c r="N364" s="196" t="s">
        <v>41</v>
      </c>
      <c r="O364" s="197">
        <v>0.24299999999999999</v>
      </c>
      <c r="P364" s="197">
        <f>O364*H364</f>
        <v>24.300000000000001</v>
      </c>
      <c r="Q364" s="197">
        <v>0</v>
      </c>
      <c r="R364" s="197">
        <f>Q364*H364</f>
        <v>0</v>
      </c>
      <c r="S364" s="197">
        <v>0</v>
      </c>
      <c r="T364" s="198">
        <f>S364*H364</f>
        <v>0</v>
      </c>
      <c r="U364" s="29"/>
      <c r="V364" s="29"/>
      <c r="W364" s="29"/>
      <c r="X364" s="29"/>
      <c r="Y364" s="29"/>
      <c r="Z364" s="29"/>
      <c r="AA364" s="29"/>
      <c r="AB364" s="29"/>
      <c r="AC364" s="29"/>
      <c r="AD364" s="29"/>
      <c r="AE364" s="29"/>
      <c r="AR364" s="199" t="s">
        <v>219</v>
      </c>
      <c r="AT364" s="199" t="s">
        <v>126</v>
      </c>
      <c r="AU364" s="199" t="s">
        <v>80</v>
      </c>
      <c r="AY364" s="14" t="s">
        <v>123</v>
      </c>
      <c r="BE364" s="200">
        <f>IF(N364="základní",J364,0)</f>
        <v>12800</v>
      </c>
      <c r="BF364" s="200">
        <f>IF(N364="snížená",J364,0)</f>
        <v>0</v>
      </c>
      <c r="BG364" s="200">
        <f>IF(N364="zákl. přenesená",J364,0)</f>
        <v>0</v>
      </c>
      <c r="BH364" s="200">
        <f>IF(N364="sníž. přenesená",J364,0)</f>
        <v>0</v>
      </c>
      <c r="BI364" s="200">
        <f>IF(N364="nulová",J364,0)</f>
        <v>0</v>
      </c>
      <c r="BJ364" s="14" t="s">
        <v>78</v>
      </c>
      <c r="BK364" s="200">
        <f>ROUND(I364*H364,2)</f>
        <v>12800</v>
      </c>
      <c r="BL364" s="14" t="s">
        <v>219</v>
      </c>
      <c r="BM364" s="199" t="s">
        <v>658</v>
      </c>
    </row>
    <row r="365" s="2" customFormat="1">
      <c r="A365" s="29"/>
      <c r="B365" s="30"/>
      <c r="C365" s="31"/>
      <c r="D365" s="201" t="s">
        <v>133</v>
      </c>
      <c r="E365" s="31"/>
      <c r="F365" s="202" t="s">
        <v>659</v>
      </c>
      <c r="G365" s="31"/>
      <c r="H365" s="31"/>
      <c r="I365" s="31"/>
      <c r="J365" s="31"/>
      <c r="K365" s="31"/>
      <c r="L365" s="35"/>
      <c r="M365" s="203"/>
      <c r="N365" s="204"/>
      <c r="O365" s="74"/>
      <c r="P365" s="74"/>
      <c r="Q365" s="74"/>
      <c r="R365" s="74"/>
      <c r="S365" s="74"/>
      <c r="T365" s="75"/>
      <c r="U365" s="29"/>
      <c r="V365" s="29"/>
      <c r="W365" s="29"/>
      <c r="X365" s="29"/>
      <c r="Y365" s="29"/>
      <c r="Z365" s="29"/>
      <c r="AA365" s="29"/>
      <c r="AB365" s="29"/>
      <c r="AC365" s="29"/>
      <c r="AD365" s="29"/>
      <c r="AE365" s="29"/>
      <c r="AT365" s="14" t="s">
        <v>133</v>
      </c>
      <c r="AU365" s="14" t="s">
        <v>80</v>
      </c>
    </row>
    <row r="366" s="2" customFormat="1">
      <c r="A366" s="29"/>
      <c r="B366" s="30"/>
      <c r="C366" s="31"/>
      <c r="D366" s="205" t="s">
        <v>135</v>
      </c>
      <c r="E366" s="31"/>
      <c r="F366" s="206" t="s">
        <v>660</v>
      </c>
      <c r="G366" s="31"/>
      <c r="H366" s="31"/>
      <c r="I366" s="31"/>
      <c r="J366" s="31"/>
      <c r="K366" s="31"/>
      <c r="L366" s="35"/>
      <c r="M366" s="203"/>
      <c r="N366" s="204"/>
      <c r="O366" s="74"/>
      <c r="P366" s="74"/>
      <c r="Q366" s="74"/>
      <c r="R366" s="74"/>
      <c r="S366" s="74"/>
      <c r="T366" s="75"/>
      <c r="U366" s="29"/>
      <c r="V366" s="29"/>
      <c r="W366" s="29"/>
      <c r="X366" s="29"/>
      <c r="Y366" s="29"/>
      <c r="Z366" s="29"/>
      <c r="AA366" s="29"/>
      <c r="AB366" s="29"/>
      <c r="AC366" s="29"/>
      <c r="AD366" s="29"/>
      <c r="AE366" s="29"/>
      <c r="AT366" s="14" t="s">
        <v>135</v>
      </c>
      <c r="AU366" s="14" t="s">
        <v>80</v>
      </c>
    </row>
    <row r="367" s="2" customFormat="1" ht="24.15" customHeight="1">
      <c r="A367" s="29"/>
      <c r="B367" s="30"/>
      <c r="C367" s="207" t="s">
        <v>661</v>
      </c>
      <c r="D367" s="207" t="s">
        <v>210</v>
      </c>
      <c r="E367" s="208" t="s">
        <v>662</v>
      </c>
      <c r="F367" s="209" t="s">
        <v>663</v>
      </c>
      <c r="G367" s="210" t="s">
        <v>129</v>
      </c>
      <c r="H367" s="211">
        <v>50</v>
      </c>
      <c r="I367" s="212">
        <v>118</v>
      </c>
      <c r="J367" s="212">
        <f>ROUND(I367*H367,2)</f>
        <v>5900</v>
      </c>
      <c r="K367" s="209" t="s">
        <v>130</v>
      </c>
      <c r="L367" s="213"/>
      <c r="M367" s="214" t="s">
        <v>17</v>
      </c>
      <c r="N367" s="215" t="s">
        <v>41</v>
      </c>
      <c r="O367" s="197">
        <v>0</v>
      </c>
      <c r="P367" s="197">
        <f>O367*H367</f>
        <v>0</v>
      </c>
      <c r="Q367" s="197">
        <v>0.00123</v>
      </c>
      <c r="R367" s="197">
        <f>Q367*H367</f>
        <v>0.061499999999999999</v>
      </c>
      <c r="S367" s="197">
        <v>0</v>
      </c>
      <c r="T367" s="198">
        <f>S367*H367</f>
        <v>0</v>
      </c>
      <c r="U367" s="29"/>
      <c r="V367" s="29"/>
      <c r="W367" s="29"/>
      <c r="X367" s="29"/>
      <c r="Y367" s="29"/>
      <c r="Z367" s="29"/>
      <c r="AA367" s="29"/>
      <c r="AB367" s="29"/>
      <c r="AC367" s="29"/>
      <c r="AD367" s="29"/>
      <c r="AE367" s="29"/>
      <c r="AR367" s="199" t="s">
        <v>316</v>
      </c>
      <c r="AT367" s="199" t="s">
        <v>210</v>
      </c>
      <c r="AU367" s="199" t="s">
        <v>80</v>
      </c>
      <c r="AY367" s="14" t="s">
        <v>123</v>
      </c>
      <c r="BE367" s="200">
        <f>IF(N367="základní",J367,0)</f>
        <v>5900</v>
      </c>
      <c r="BF367" s="200">
        <f>IF(N367="snížená",J367,0)</f>
        <v>0</v>
      </c>
      <c r="BG367" s="200">
        <f>IF(N367="zákl. přenesená",J367,0)</f>
        <v>0</v>
      </c>
      <c r="BH367" s="200">
        <f>IF(N367="sníž. přenesená",J367,0)</f>
        <v>0</v>
      </c>
      <c r="BI367" s="200">
        <f>IF(N367="nulová",J367,0)</f>
        <v>0</v>
      </c>
      <c r="BJ367" s="14" t="s">
        <v>78</v>
      </c>
      <c r="BK367" s="200">
        <f>ROUND(I367*H367,2)</f>
        <v>5900</v>
      </c>
      <c r="BL367" s="14" t="s">
        <v>219</v>
      </c>
      <c r="BM367" s="199" t="s">
        <v>664</v>
      </c>
    </row>
    <row r="368" s="2" customFormat="1">
      <c r="A368" s="29"/>
      <c r="B368" s="30"/>
      <c r="C368" s="31"/>
      <c r="D368" s="201" t="s">
        <v>133</v>
      </c>
      <c r="E368" s="31"/>
      <c r="F368" s="202" t="s">
        <v>663</v>
      </c>
      <c r="G368" s="31"/>
      <c r="H368" s="31"/>
      <c r="I368" s="31"/>
      <c r="J368" s="31"/>
      <c r="K368" s="31"/>
      <c r="L368" s="35"/>
      <c r="M368" s="203"/>
      <c r="N368" s="204"/>
      <c r="O368" s="74"/>
      <c r="P368" s="74"/>
      <c r="Q368" s="74"/>
      <c r="R368" s="74"/>
      <c r="S368" s="74"/>
      <c r="T368" s="75"/>
      <c r="U368" s="29"/>
      <c r="V368" s="29"/>
      <c r="W368" s="29"/>
      <c r="X368" s="29"/>
      <c r="Y368" s="29"/>
      <c r="Z368" s="29"/>
      <c r="AA368" s="29"/>
      <c r="AB368" s="29"/>
      <c r="AC368" s="29"/>
      <c r="AD368" s="29"/>
      <c r="AE368" s="29"/>
      <c r="AT368" s="14" t="s">
        <v>133</v>
      </c>
      <c r="AU368" s="14" t="s">
        <v>80</v>
      </c>
    </row>
    <row r="369" s="2" customFormat="1" ht="24.15" customHeight="1">
      <c r="A369" s="29"/>
      <c r="B369" s="30"/>
      <c r="C369" s="207" t="s">
        <v>665</v>
      </c>
      <c r="D369" s="207" t="s">
        <v>210</v>
      </c>
      <c r="E369" s="208" t="s">
        <v>666</v>
      </c>
      <c r="F369" s="209" t="s">
        <v>667</v>
      </c>
      <c r="G369" s="210" t="s">
        <v>129</v>
      </c>
      <c r="H369" s="211">
        <v>50</v>
      </c>
      <c r="I369" s="212">
        <v>107</v>
      </c>
      <c r="J369" s="212">
        <f>ROUND(I369*H369,2)</f>
        <v>5350</v>
      </c>
      <c r="K369" s="209" t="s">
        <v>130</v>
      </c>
      <c r="L369" s="213"/>
      <c r="M369" s="214" t="s">
        <v>17</v>
      </c>
      <c r="N369" s="215" t="s">
        <v>41</v>
      </c>
      <c r="O369" s="197">
        <v>0</v>
      </c>
      <c r="P369" s="197">
        <f>O369*H369</f>
        <v>0</v>
      </c>
      <c r="Q369" s="197">
        <v>0.00092000000000000003</v>
      </c>
      <c r="R369" s="197">
        <f>Q369*H369</f>
        <v>0.045999999999999999</v>
      </c>
      <c r="S369" s="197">
        <v>0</v>
      </c>
      <c r="T369" s="198">
        <f>S369*H369</f>
        <v>0</v>
      </c>
      <c r="U369" s="29"/>
      <c r="V369" s="29"/>
      <c r="W369" s="29"/>
      <c r="X369" s="29"/>
      <c r="Y369" s="29"/>
      <c r="Z369" s="29"/>
      <c r="AA369" s="29"/>
      <c r="AB369" s="29"/>
      <c r="AC369" s="29"/>
      <c r="AD369" s="29"/>
      <c r="AE369" s="29"/>
      <c r="AR369" s="199" t="s">
        <v>316</v>
      </c>
      <c r="AT369" s="199" t="s">
        <v>210</v>
      </c>
      <c r="AU369" s="199" t="s">
        <v>80</v>
      </c>
      <c r="AY369" s="14" t="s">
        <v>123</v>
      </c>
      <c r="BE369" s="200">
        <f>IF(N369="základní",J369,0)</f>
        <v>5350</v>
      </c>
      <c r="BF369" s="200">
        <f>IF(N369="snížená",J369,0)</f>
        <v>0</v>
      </c>
      <c r="BG369" s="200">
        <f>IF(N369="zákl. přenesená",J369,0)</f>
        <v>0</v>
      </c>
      <c r="BH369" s="200">
        <f>IF(N369="sníž. přenesená",J369,0)</f>
        <v>0</v>
      </c>
      <c r="BI369" s="200">
        <f>IF(N369="nulová",J369,0)</f>
        <v>0</v>
      </c>
      <c r="BJ369" s="14" t="s">
        <v>78</v>
      </c>
      <c r="BK369" s="200">
        <f>ROUND(I369*H369,2)</f>
        <v>5350</v>
      </c>
      <c r="BL369" s="14" t="s">
        <v>219</v>
      </c>
      <c r="BM369" s="199" t="s">
        <v>668</v>
      </c>
    </row>
    <row r="370" s="2" customFormat="1">
      <c r="A370" s="29"/>
      <c r="B370" s="30"/>
      <c r="C370" s="31"/>
      <c r="D370" s="201" t="s">
        <v>133</v>
      </c>
      <c r="E370" s="31"/>
      <c r="F370" s="202" t="s">
        <v>667</v>
      </c>
      <c r="G370" s="31"/>
      <c r="H370" s="31"/>
      <c r="I370" s="31"/>
      <c r="J370" s="31"/>
      <c r="K370" s="31"/>
      <c r="L370" s="35"/>
      <c r="M370" s="203"/>
      <c r="N370" s="204"/>
      <c r="O370" s="74"/>
      <c r="P370" s="74"/>
      <c r="Q370" s="74"/>
      <c r="R370" s="74"/>
      <c r="S370" s="74"/>
      <c r="T370" s="75"/>
      <c r="U370" s="29"/>
      <c r="V370" s="29"/>
      <c r="W370" s="29"/>
      <c r="X370" s="29"/>
      <c r="Y370" s="29"/>
      <c r="Z370" s="29"/>
      <c r="AA370" s="29"/>
      <c r="AB370" s="29"/>
      <c r="AC370" s="29"/>
      <c r="AD370" s="29"/>
      <c r="AE370" s="29"/>
      <c r="AT370" s="14" t="s">
        <v>133</v>
      </c>
      <c r="AU370" s="14" t="s">
        <v>80</v>
      </c>
    </row>
    <row r="371" s="2" customFormat="1" ht="24.15" customHeight="1">
      <c r="A371" s="29"/>
      <c r="B371" s="30"/>
      <c r="C371" s="189" t="s">
        <v>669</v>
      </c>
      <c r="D371" s="189" t="s">
        <v>126</v>
      </c>
      <c r="E371" s="190" t="s">
        <v>670</v>
      </c>
      <c r="F371" s="191" t="s">
        <v>671</v>
      </c>
      <c r="G371" s="192" t="s">
        <v>300</v>
      </c>
      <c r="H371" s="193">
        <v>10</v>
      </c>
      <c r="I371" s="194">
        <v>1140</v>
      </c>
      <c r="J371" s="194">
        <f>ROUND(I371*H371,2)</f>
        <v>11400</v>
      </c>
      <c r="K371" s="191" t="s">
        <v>130</v>
      </c>
      <c r="L371" s="35"/>
      <c r="M371" s="195" t="s">
        <v>17</v>
      </c>
      <c r="N371" s="196" t="s">
        <v>41</v>
      </c>
      <c r="O371" s="197">
        <v>1.2190000000000001</v>
      </c>
      <c r="P371" s="197">
        <f>O371*H371</f>
        <v>12.190000000000001</v>
      </c>
      <c r="Q371" s="197">
        <v>0</v>
      </c>
      <c r="R371" s="197">
        <f>Q371*H371</f>
        <v>0</v>
      </c>
      <c r="S371" s="197">
        <v>0</v>
      </c>
      <c r="T371" s="198">
        <f>S371*H371</f>
        <v>0</v>
      </c>
      <c r="U371" s="29"/>
      <c r="V371" s="29"/>
      <c r="W371" s="29"/>
      <c r="X371" s="29"/>
      <c r="Y371" s="29"/>
      <c r="Z371" s="29"/>
      <c r="AA371" s="29"/>
      <c r="AB371" s="29"/>
      <c r="AC371" s="29"/>
      <c r="AD371" s="29"/>
      <c r="AE371" s="29"/>
      <c r="AR371" s="199" t="s">
        <v>219</v>
      </c>
      <c r="AT371" s="199" t="s">
        <v>126</v>
      </c>
      <c r="AU371" s="199" t="s">
        <v>80</v>
      </c>
      <c r="AY371" s="14" t="s">
        <v>123</v>
      </c>
      <c r="BE371" s="200">
        <f>IF(N371="základní",J371,0)</f>
        <v>11400</v>
      </c>
      <c r="BF371" s="200">
        <f>IF(N371="snížená",J371,0)</f>
        <v>0</v>
      </c>
      <c r="BG371" s="200">
        <f>IF(N371="zákl. přenesená",J371,0)</f>
        <v>0</v>
      </c>
      <c r="BH371" s="200">
        <f>IF(N371="sníž. přenesená",J371,0)</f>
        <v>0</v>
      </c>
      <c r="BI371" s="200">
        <f>IF(N371="nulová",J371,0)</f>
        <v>0</v>
      </c>
      <c r="BJ371" s="14" t="s">
        <v>78</v>
      </c>
      <c r="BK371" s="200">
        <f>ROUND(I371*H371,2)</f>
        <v>11400</v>
      </c>
      <c r="BL371" s="14" t="s">
        <v>219</v>
      </c>
      <c r="BM371" s="199" t="s">
        <v>672</v>
      </c>
    </row>
    <row r="372" s="2" customFormat="1">
      <c r="A372" s="29"/>
      <c r="B372" s="30"/>
      <c r="C372" s="31"/>
      <c r="D372" s="201" t="s">
        <v>133</v>
      </c>
      <c r="E372" s="31"/>
      <c r="F372" s="202" t="s">
        <v>673</v>
      </c>
      <c r="G372" s="31"/>
      <c r="H372" s="31"/>
      <c r="I372" s="31"/>
      <c r="J372" s="31"/>
      <c r="K372" s="31"/>
      <c r="L372" s="35"/>
      <c r="M372" s="203"/>
      <c r="N372" s="204"/>
      <c r="O372" s="74"/>
      <c r="P372" s="74"/>
      <c r="Q372" s="74"/>
      <c r="R372" s="74"/>
      <c r="S372" s="74"/>
      <c r="T372" s="75"/>
      <c r="U372" s="29"/>
      <c r="V372" s="29"/>
      <c r="W372" s="29"/>
      <c r="X372" s="29"/>
      <c r="Y372" s="29"/>
      <c r="Z372" s="29"/>
      <c r="AA372" s="29"/>
      <c r="AB372" s="29"/>
      <c r="AC372" s="29"/>
      <c r="AD372" s="29"/>
      <c r="AE372" s="29"/>
      <c r="AT372" s="14" t="s">
        <v>133</v>
      </c>
      <c r="AU372" s="14" t="s">
        <v>80</v>
      </c>
    </row>
    <row r="373" s="2" customFormat="1">
      <c r="A373" s="29"/>
      <c r="B373" s="30"/>
      <c r="C373" s="31"/>
      <c r="D373" s="205" t="s">
        <v>135</v>
      </c>
      <c r="E373" s="31"/>
      <c r="F373" s="206" t="s">
        <v>674</v>
      </c>
      <c r="G373" s="31"/>
      <c r="H373" s="31"/>
      <c r="I373" s="31"/>
      <c r="J373" s="31"/>
      <c r="K373" s="31"/>
      <c r="L373" s="35"/>
      <c r="M373" s="203"/>
      <c r="N373" s="204"/>
      <c r="O373" s="74"/>
      <c r="P373" s="74"/>
      <c r="Q373" s="74"/>
      <c r="R373" s="74"/>
      <c r="S373" s="74"/>
      <c r="T373" s="75"/>
      <c r="U373" s="29"/>
      <c r="V373" s="29"/>
      <c r="W373" s="29"/>
      <c r="X373" s="29"/>
      <c r="Y373" s="29"/>
      <c r="Z373" s="29"/>
      <c r="AA373" s="29"/>
      <c r="AB373" s="29"/>
      <c r="AC373" s="29"/>
      <c r="AD373" s="29"/>
      <c r="AE373" s="29"/>
      <c r="AT373" s="14" t="s">
        <v>135</v>
      </c>
      <c r="AU373" s="14" t="s">
        <v>80</v>
      </c>
    </row>
    <row r="374" s="12" customFormat="1" ht="22.8" customHeight="1">
      <c r="A374" s="12"/>
      <c r="B374" s="174"/>
      <c r="C374" s="175"/>
      <c r="D374" s="176" t="s">
        <v>69</v>
      </c>
      <c r="E374" s="187" t="s">
        <v>675</v>
      </c>
      <c r="F374" s="187" t="s">
        <v>676</v>
      </c>
      <c r="G374" s="175"/>
      <c r="H374" s="175"/>
      <c r="I374" s="175"/>
      <c r="J374" s="188">
        <f>BK374</f>
        <v>713725.72999999998</v>
      </c>
      <c r="K374" s="175"/>
      <c r="L374" s="179"/>
      <c r="M374" s="180"/>
      <c r="N374" s="181"/>
      <c r="O374" s="181"/>
      <c r="P374" s="182">
        <f>SUM(P375:P397)</f>
        <v>497.59171299999997</v>
      </c>
      <c r="Q374" s="181"/>
      <c r="R374" s="182">
        <f>SUM(R375:R397)</f>
        <v>5.9929999999999994</v>
      </c>
      <c r="S374" s="181"/>
      <c r="T374" s="183">
        <f>SUM(T375:T397)</f>
        <v>21.18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184" t="s">
        <v>80</v>
      </c>
      <c r="AT374" s="185" t="s">
        <v>69</v>
      </c>
      <c r="AU374" s="185" t="s">
        <v>78</v>
      </c>
      <c r="AY374" s="184" t="s">
        <v>123</v>
      </c>
      <c r="BK374" s="186">
        <f>SUM(BK375:BK397)</f>
        <v>713725.72999999998</v>
      </c>
    </row>
    <row r="375" s="2" customFormat="1" ht="37.8" customHeight="1">
      <c r="A375" s="29"/>
      <c r="B375" s="30"/>
      <c r="C375" s="189" t="s">
        <v>677</v>
      </c>
      <c r="D375" s="189" t="s">
        <v>126</v>
      </c>
      <c r="E375" s="190" t="s">
        <v>678</v>
      </c>
      <c r="F375" s="191" t="s">
        <v>679</v>
      </c>
      <c r="G375" s="192" t="s">
        <v>139</v>
      </c>
      <c r="H375" s="193">
        <v>70</v>
      </c>
      <c r="I375" s="194">
        <v>477</v>
      </c>
      <c r="J375" s="194">
        <f>ROUND(I375*H375,2)</f>
        <v>33390</v>
      </c>
      <c r="K375" s="191" t="s">
        <v>130</v>
      </c>
      <c r="L375" s="35"/>
      <c r="M375" s="195" t="s">
        <v>17</v>
      </c>
      <c r="N375" s="196" t="s">
        <v>41</v>
      </c>
      <c r="O375" s="197">
        <v>0.26500000000000001</v>
      </c>
      <c r="P375" s="197">
        <f>O375*H375</f>
        <v>18.550000000000001</v>
      </c>
      <c r="Q375" s="197">
        <v>0.0035000000000000001</v>
      </c>
      <c r="R375" s="197">
        <f>Q375*H375</f>
        <v>0.245</v>
      </c>
      <c r="S375" s="197">
        <v>0</v>
      </c>
      <c r="T375" s="198">
        <f>S375*H375</f>
        <v>0</v>
      </c>
      <c r="U375" s="29"/>
      <c r="V375" s="29"/>
      <c r="W375" s="29"/>
      <c r="X375" s="29"/>
      <c r="Y375" s="29"/>
      <c r="Z375" s="29"/>
      <c r="AA375" s="29"/>
      <c r="AB375" s="29"/>
      <c r="AC375" s="29"/>
      <c r="AD375" s="29"/>
      <c r="AE375" s="29"/>
      <c r="AR375" s="199" t="s">
        <v>219</v>
      </c>
      <c r="AT375" s="199" t="s">
        <v>126</v>
      </c>
      <c r="AU375" s="199" t="s">
        <v>80</v>
      </c>
      <c r="AY375" s="14" t="s">
        <v>123</v>
      </c>
      <c r="BE375" s="200">
        <f>IF(N375="základní",J375,0)</f>
        <v>33390</v>
      </c>
      <c r="BF375" s="200">
        <f>IF(N375="snížená",J375,0)</f>
        <v>0</v>
      </c>
      <c r="BG375" s="200">
        <f>IF(N375="zákl. přenesená",J375,0)</f>
        <v>0</v>
      </c>
      <c r="BH375" s="200">
        <f>IF(N375="sníž. přenesená",J375,0)</f>
        <v>0</v>
      </c>
      <c r="BI375" s="200">
        <f>IF(N375="nulová",J375,0)</f>
        <v>0</v>
      </c>
      <c r="BJ375" s="14" t="s">
        <v>78</v>
      </c>
      <c r="BK375" s="200">
        <f>ROUND(I375*H375,2)</f>
        <v>33390</v>
      </c>
      <c r="BL375" s="14" t="s">
        <v>219</v>
      </c>
      <c r="BM375" s="199" t="s">
        <v>680</v>
      </c>
    </row>
    <row r="376" s="2" customFormat="1">
      <c r="A376" s="29"/>
      <c r="B376" s="30"/>
      <c r="C376" s="31"/>
      <c r="D376" s="201" t="s">
        <v>133</v>
      </c>
      <c r="E376" s="31"/>
      <c r="F376" s="202" t="s">
        <v>681</v>
      </c>
      <c r="G376" s="31"/>
      <c r="H376" s="31"/>
      <c r="I376" s="31"/>
      <c r="J376" s="31"/>
      <c r="K376" s="31"/>
      <c r="L376" s="35"/>
      <c r="M376" s="203"/>
      <c r="N376" s="204"/>
      <c r="O376" s="74"/>
      <c r="P376" s="74"/>
      <c r="Q376" s="74"/>
      <c r="R376" s="74"/>
      <c r="S376" s="74"/>
      <c r="T376" s="75"/>
      <c r="U376" s="29"/>
      <c r="V376" s="29"/>
      <c r="W376" s="29"/>
      <c r="X376" s="29"/>
      <c r="Y376" s="29"/>
      <c r="Z376" s="29"/>
      <c r="AA376" s="29"/>
      <c r="AB376" s="29"/>
      <c r="AC376" s="29"/>
      <c r="AD376" s="29"/>
      <c r="AE376" s="29"/>
      <c r="AT376" s="14" t="s">
        <v>133</v>
      </c>
      <c r="AU376" s="14" t="s">
        <v>80</v>
      </c>
    </row>
    <row r="377" s="2" customFormat="1">
      <c r="A377" s="29"/>
      <c r="B377" s="30"/>
      <c r="C377" s="31"/>
      <c r="D377" s="205" t="s">
        <v>135</v>
      </c>
      <c r="E377" s="31"/>
      <c r="F377" s="206" t="s">
        <v>682</v>
      </c>
      <c r="G377" s="31"/>
      <c r="H377" s="31"/>
      <c r="I377" s="31"/>
      <c r="J377" s="31"/>
      <c r="K377" s="31"/>
      <c r="L377" s="35"/>
      <c r="M377" s="203"/>
      <c r="N377" s="204"/>
      <c r="O377" s="74"/>
      <c r="P377" s="74"/>
      <c r="Q377" s="74"/>
      <c r="R377" s="74"/>
      <c r="S377" s="74"/>
      <c r="T377" s="75"/>
      <c r="U377" s="29"/>
      <c r="V377" s="29"/>
      <c r="W377" s="29"/>
      <c r="X377" s="29"/>
      <c r="Y377" s="29"/>
      <c r="Z377" s="29"/>
      <c r="AA377" s="29"/>
      <c r="AB377" s="29"/>
      <c r="AC377" s="29"/>
      <c r="AD377" s="29"/>
      <c r="AE377" s="29"/>
      <c r="AT377" s="14" t="s">
        <v>135</v>
      </c>
      <c r="AU377" s="14" t="s">
        <v>80</v>
      </c>
    </row>
    <row r="378" s="2" customFormat="1" ht="24.15" customHeight="1">
      <c r="A378" s="29"/>
      <c r="B378" s="30"/>
      <c r="C378" s="189" t="s">
        <v>683</v>
      </c>
      <c r="D378" s="189" t="s">
        <v>126</v>
      </c>
      <c r="E378" s="190" t="s">
        <v>684</v>
      </c>
      <c r="F378" s="191" t="s">
        <v>685</v>
      </c>
      <c r="G378" s="192" t="s">
        <v>139</v>
      </c>
      <c r="H378" s="193">
        <v>600</v>
      </c>
      <c r="I378" s="194">
        <v>403</v>
      </c>
      <c r="J378" s="194">
        <f>ROUND(I378*H378,2)</f>
        <v>241800</v>
      </c>
      <c r="K378" s="191" t="s">
        <v>130</v>
      </c>
      <c r="L378" s="35"/>
      <c r="M378" s="195" t="s">
        <v>17</v>
      </c>
      <c r="N378" s="196" t="s">
        <v>41</v>
      </c>
      <c r="O378" s="197">
        <v>0.245</v>
      </c>
      <c r="P378" s="197">
        <f>O378*H378</f>
        <v>147</v>
      </c>
      <c r="Q378" s="197">
        <v>0.0075799999999999999</v>
      </c>
      <c r="R378" s="197">
        <f>Q378*H378</f>
        <v>4.548</v>
      </c>
      <c r="S378" s="197">
        <v>0</v>
      </c>
      <c r="T378" s="198">
        <f>S378*H378</f>
        <v>0</v>
      </c>
      <c r="U378" s="29"/>
      <c r="V378" s="29"/>
      <c r="W378" s="29"/>
      <c r="X378" s="29"/>
      <c r="Y378" s="29"/>
      <c r="Z378" s="29"/>
      <c r="AA378" s="29"/>
      <c r="AB378" s="29"/>
      <c r="AC378" s="29"/>
      <c r="AD378" s="29"/>
      <c r="AE378" s="29"/>
      <c r="AR378" s="199" t="s">
        <v>219</v>
      </c>
      <c r="AT378" s="199" t="s">
        <v>126</v>
      </c>
      <c r="AU378" s="199" t="s">
        <v>80</v>
      </c>
      <c r="AY378" s="14" t="s">
        <v>123</v>
      </c>
      <c r="BE378" s="200">
        <f>IF(N378="základní",J378,0)</f>
        <v>241800</v>
      </c>
      <c r="BF378" s="200">
        <f>IF(N378="snížená",J378,0)</f>
        <v>0</v>
      </c>
      <c r="BG378" s="200">
        <f>IF(N378="zákl. přenesená",J378,0)</f>
        <v>0</v>
      </c>
      <c r="BH378" s="200">
        <f>IF(N378="sníž. přenesená",J378,0)</f>
        <v>0</v>
      </c>
      <c r="BI378" s="200">
        <f>IF(N378="nulová",J378,0)</f>
        <v>0</v>
      </c>
      <c r="BJ378" s="14" t="s">
        <v>78</v>
      </c>
      <c r="BK378" s="200">
        <f>ROUND(I378*H378,2)</f>
        <v>241800</v>
      </c>
      <c r="BL378" s="14" t="s">
        <v>219</v>
      </c>
      <c r="BM378" s="199" t="s">
        <v>686</v>
      </c>
    </row>
    <row r="379" s="2" customFormat="1">
      <c r="A379" s="29"/>
      <c r="B379" s="30"/>
      <c r="C379" s="31"/>
      <c r="D379" s="201" t="s">
        <v>133</v>
      </c>
      <c r="E379" s="31"/>
      <c r="F379" s="202" t="s">
        <v>687</v>
      </c>
      <c r="G379" s="31"/>
      <c r="H379" s="31"/>
      <c r="I379" s="31"/>
      <c r="J379" s="31"/>
      <c r="K379" s="31"/>
      <c r="L379" s="35"/>
      <c r="M379" s="203"/>
      <c r="N379" s="204"/>
      <c r="O379" s="74"/>
      <c r="P379" s="74"/>
      <c r="Q379" s="74"/>
      <c r="R379" s="74"/>
      <c r="S379" s="74"/>
      <c r="T379" s="75"/>
      <c r="U379" s="29"/>
      <c r="V379" s="29"/>
      <c r="W379" s="29"/>
      <c r="X379" s="29"/>
      <c r="Y379" s="29"/>
      <c r="Z379" s="29"/>
      <c r="AA379" s="29"/>
      <c r="AB379" s="29"/>
      <c r="AC379" s="29"/>
      <c r="AD379" s="29"/>
      <c r="AE379" s="29"/>
      <c r="AT379" s="14" t="s">
        <v>133</v>
      </c>
      <c r="AU379" s="14" t="s">
        <v>80</v>
      </c>
    </row>
    <row r="380" s="2" customFormat="1">
      <c r="A380" s="29"/>
      <c r="B380" s="30"/>
      <c r="C380" s="31"/>
      <c r="D380" s="205" t="s">
        <v>135</v>
      </c>
      <c r="E380" s="31"/>
      <c r="F380" s="206" t="s">
        <v>688</v>
      </c>
      <c r="G380" s="31"/>
      <c r="H380" s="31"/>
      <c r="I380" s="31"/>
      <c r="J380" s="31"/>
      <c r="K380" s="31"/>
      <c r="L380" s="35"/>
      <c r="M380" s="203"/>
      <c r="N380" s="204"/>
      <c r="O380" s="74"/>
      <c r="P380" s="74"/>
      <c r="Q380" s="74"/>
      <c r="R380" s="74"/>
      <c r="S380" s="74"/>
      <c r="T380" s="75"/>
      <c r="U380" s="29"/>
      <c r="V380" s="29"/>
      <c r="W380" s="29"/>
      <c r="X380" s="29"/>
      <c r="Y380" s="29"/>
      <c r="Z380" s="29"/>
      <c r="AA380" s="29"/>
      <c r="AB380" s="29"/>
      <c r="AC380" s="29"/>
      <c r="AD380" s="29"/>
      <c r="AE380" s="29"/>
      <c r="AT380" s="14" t="s">
        <v>135</v>
      </c>
      <c r="AU380" s="14" t="s">
        <v>80</v>
      </c>
    </row>
    <row r="381" s="2" customFormat="1" ht="16.5" customHeight="1">
      <c r="A381" s="29"/>
      <c r="B381" s="30"/>
      <c r="C381" s="189" t="s">
        <v>689</v>
      </c>
      <c r="D381" s="189" t="s">
        <v>126</v>
      </c>
      <c r="E381" s="190" t="s">
        <v>690</v>
      </c>
      <c r="F381" s="191" t="s">
        <v>691</v>
      </c>
      <c r="G381" s="192" t="s">
        <v>139</v>
      </c>
      <c r="H381" s="193">
        <v>600</v>
      </c>
      <c r="I381" s="194">
        <v>111</v>
      </c>
      <c r="J381" s="194">
        <f>ROUND(I381*H381,2)</f>
        <v>66600</v>
      </c>
      <c r="K381" s="191" t="s">
        <v>130</v>
      </c>
      <c r="L381" s="35"/>
      <c r="M381" s="195" t="s">
        <v>17</v>
      </c>
      <c r="N381" s="196" t="s">
        <v>41</v>
      </c>
      <c r="O381" s="197">
        <v>0.23899999999999999</v>
      </c>
      <c r="P381" s="197">
        <f>O381*H381</f>
        <v>143.40000000000001</v>
      </c>
      <c r="Q381" s="197">
        <v>0</v>
      </c>
      <c r="R381" s="197">
        <f>Q381*H381</f>
        <v>0</v>
      </c>
      <c r="S381" s="197">
        <v>0.035299999999999998</v>
      </c>
      <c r="T381" s="198">
        <f>S381*H381</f>
        <v>21.18</v>
      </c>
      <c r="U381" s="29"/>
      <c r="V381" s="29"/>
      <c r="W381" s="29"/>
      <c r="X381" s="29"/>
      <c r="Y381" s="29"/>
      <c r="Z381" s="29"/>
      <c r="AA381" s="29"/>
      <c r="AB381" s="29"/>
      <c r="AC381" s="29"/>
      <c r="AD381" s="29"/>
      <c r="AE381" s="29"/>
      <c r="AR381" s="199" t="s">
        <v>219</v>
      </c>
      <c r="AT381" s="199" t="s">
        <v>126</v>
      </c>
      <c r="AU381" s="199" t="s">
        <v>80</v>
      </c>
      <c r="AY381" s="14" t="s">
        <v>123</v>
      </c>
      <c r="BE381" s="200">
        <f>IF(N381="základní",J381,0)</f>
        <v>66600</v>
      </c>
      <c r="BF381" s="200">
        <f>IF(N381="snížená",J381,0)</f>
        <v>0</v>
      </c>
      <c r="BG381" s="200">
        <f>IF(N381="zákl. přenesená",J381,0)</f>
        <v>0</v>
      </c>
      <c r="BH381" s="200">
        <f>IF(N381="sníž. přenesená",J381,0)</f>
        <v>0</v>
      </c>
      <c r="BI381" s="200">
        <f>IF(N381="nulová",J381,0)</f>
        <v>0</v>
      </c>
      <c r="BJ381" s="14" t="s">
        <v>78</v>
      </c>
      <c r="BK381" s="200">
        <f>ROUND(I381*H381,2)</f>
        <v>66600</v>
      </c>
      <c r="BL381" s="14" t="s">
        <v>219</v>
      </c>
      <c r="BM381" s="199" t="s">
        <v>692</v>
      </c>
    </row>
    <row r="382" s="2" customFormat="1">
      <c r="A382" s="29"/>
      <c r="B382" s="30"/>
      <c r="C382" s="31"/>
      <c r="D382" s="201" t="s">
        <v>133</v>
      </c>
      <c r="E382" s="31"/>
      <c r="F382" s="202" t="s">
        <v>691</v>
      </c>
      <c r="G382" s="31"/>
      <c r="H382" s="31"/>
      <c r="I382" s="31"/>
      <c r="J382" s="31"/>
      <c r="K382" s="31"/>
      <c r="L382" s="35"/>
      <c r="M382" s="203"/>
      <c r="N382" s="204"/>
      <c r="O382" s="74"/>
      <c r="P382" s="74"/>
      <c r="Q382" s="74"/>
      <c r="R382" s="74"/>
      <c r="S382" s="74"/>
      <c r="T382" s="75"/>
      <c r="U382" s="29"/>
      <c r="V382" s="29"/>
      <c r="W382" s="29"/>
      <c r="X382" s="29"/>
      <c r="Y382" s="29"/>
      <c r="Z382" s="29"/>
      <c r="AA382" s="29"/>
      <c r="AB382" s="29"/>
      <c r="AC382" s="29"/>
      <c r="AD382" s="29"/>
      <c r="AE382" s="29"/>
      <c r="AT382" s="14" t="s">
        <v>133</v>
      </c>
      <c r="AU382" s="14" t="s">
        <v>80</v>
      </c>
    </row>
    <row r="383" s="2" customFormat="1">
      <c r="A383" s="29"/>
      <c r="B383" s="30"/>
      <c r="C383" s="31"/>
      <c r="D383" s="205" t="s">
        <v>135</v>
      </c>
      <c r="E383" s="31"/>
      <c r="F383" s="206" t="s">
        <v>693</v>
      </c>
      <c r="G383" s="31"/>
      <c r="H383" s="31"/>
      <c r="I383" s="31"/>
      <c r="J383" s="31"/>
      <c r="K383" s="31"/>
      <c r="L383" s="35"/>
      <c r="M383" s="203"/>
      <c r="N383" s="204"/>
      <c r="O383" s="74"/>
      <c r="P383" s="74"/>
      <c r="Q383" s="74"/>
      <c r="R383" s="74"/>
      <c r="S383" s="74"/>
      <c r="T383" s="75"/>
      <c r="U383" s="29"/>
      <c r="V383" s="29"/>
      <c r="W383" s="29"/>
      <c r="X383" s="29"/>
      <c r="Y383" s="29"/>
      <c r="Z383" s="29"/>
      <c r="AA383" s="29"/>
      <c r="AB383" s="29"/>
      <c r="AC383" s="29"/>
      <c r="AD383" s="29"/>
      <c r="AE383" s="29"/>
      <c r="AT383" s="14" t="s">
        <v>135</v>
      </c>
      <c r="AU383" s="14" t="s">
        <v>80</v>
      </c>
    </row>
    <row r="384" s="2" customFormat="1" ht="33" customHeight="1">
      <c r="A384" s="29"/>
      <c r="B384" s="30"/>
      <c r="C384" s="189" t="s">
        <v>694</v>
      </c>
      <c r="D384" s="189" t="s">
        <v>126</v>
      </c>
      <c r="E384" s="190" t="s">
        <v>695</v>
      </c>
      <c r="F384" s="191" t="s">
        <v>696</v>
      </c>
      <c r="G384" s="192" t="s">
        <v>139</v>
      </c>
      <c r="H384" s="193">
        <v>170</v>
      </c>
      <c r="I384" s="194">
        <v>704</v>
      </c>
      <c r="J384" s="194">
        <f>ROUND(I384*H384,2)</f>
        <v>119680</v>
      </c>
      <c r="K384" s="191" t="s">
        <v>130</v>
      </c>
      <c r="L384" s="35"/>
      <c r="M384" s="195" t="s">
        <v>17</v>
      </c>
      <c r="N384" s="196" t="s">
        <v>41</v>
      </c>
      <c r="O384" s="197">
        <v>0.79200000000000004</v>
      </c>
      <c r="P384" s="197">
        <f>O384*H384</f>
        <v>134.64000000000002</v>
      </c>
      <c r="Q384" s="197">
        <v>0.0060000000000000001</v>
      </c>
      <c r="R384" s="197">
        <f>Q384*H384</f>
        <v>1.02</v>
      </c>
      <c r="S384" s="197">
        <v>0</v>
      </c>
      <c r="T384" s="198">
        <f>S384*H384</f>
        <v>0</v>
      </c>
      <c r="U384" s="29"/>
      <c r="V384" s="29"/>
      <c r="W384" s="29"/>
      <c r="X384" s="29"/>
      <c r="Y384" s="29"/>
      <c r="Z384" s="29"/>
      <c r="AA384" s="29"/>
      <c r="AB384" s="29"/>
      <c r="AC384" s="29"/>
      <c r="AD384" s="29"/>
      <c r="AE384" s="29"/>
      <c r="AR384" s="199" t="s">
        <v>219</v>
      </c>
      <c r="AT384" s="199" t="s">
        <v>126</v>
      </c>
      <c r="AU384" s="199" t="s">
        <v>80</v>
      </c>
      <c r="AY384" s="14" t="s">
        <v>123</v>
      </c>
      <c r="BE384" s="200">
        <f>IF(N384="základní",J384,0)</f>
        <v>119680</v>
      </c>
      <c r="BF384" s="200">
        <f>IF(N384="snížená",J384,0)</f>
        <v>0</v>
      </c>
      <c r="BG384" s="200">
        <f>IF(N384="zákl. přenesená",J384,0)</f>
        <v>0</v>
      </c>
      <c r="BH384" s="200">
        <f>IF(N384="sníž. přenesená",J384,0)</f>
        <v>0</v>
      </c>
      <c r="BI384" s="200">
        <f>IF(N384="nulová",J384,0)</f>
        <v>0</v>
      </c>
      <c r="BJ384" s="14" t="s">
        <v>78</v>
      </c>
      <c r="BK384" s="200">
        <f>ROUND(I384*H384,2)</f>
        <v>119680</v>
      </c>
      <c r="BL384" s="14" t="s">
        <v>219</v>
      </c>
      <c r="BM384" s="199" t="s">
        <v>697</v>
      </c>
    </row>
    <row r="385" s="2" customFormat="1">
      <c r="A385" s="29"/>
      <c r="B385" s="30"/>
      <c r="C385" s="31"/>
      <c r="D385" s="201" t="s">
        <v>133</v>
      </c>
      <c r="E385" s="31"/>
      <c r="F385" s="202" t="s">
        <v>698</v>
      </c>
      <c r="G385" s="31"/>
      <c r="H385" s="31"/>
      <c r="I385" s="31"/>
      <c r="J385" s="31"/>
      <c r="K385" s="31"/>
      <c r="L385" s="35"/>
      <c r="M385" s="203"/>
      <c r="N385" s="204"/>
      <c r="O385" s="74"/>
      <c r="P385" s="74"/>
      <c r="Q385" s="74"/>
      <c r="R385" s="74"/>
      <c r="S385" s="74"/>
      <c r="T385" s="75"/>
      <c r="U385" s="29"/>
      <c r="V385" s="29"/>
      <c r="W385" s="29"/>
      <c r="X385" s="29"/>
      <c r="Y385" s="29"/>
      <c r="Z385" s="29"/>
      <c r="AA385" s="29"/>
      <c r="AB385" s="29"/>
      <c r="AC385" s="29"/>
      <c r="AD385" s="29"/>
      <c r="AE385" s="29"/>
      <c r="AT385" s="14" t="s">
        <v>133</v>
      </c>
      <c r="AU385" s="14" t="s">
        <v>80</v>
      </c>
    </row>
    <row r="386" s="2" customFormat="1">
      <c r="A386" s="29"/>
      <c r="B386" s="30"/>
      <c r="C386" s="31"/>
      <c r="D386" s="205" t="s">
        <v>135</v>
      </c>
      <c r="E386" s="31"/>
      <c r="F386" s="206" t="s">
        <v>699</v>
      </c>
      <c r="G386" s="31"/>
      <c r="H386" s="31"/>
      <c r="I386" s="31"/>
      <c r="J386" s="31"/>
      <c r="K386" s="31"/>
      <c r="L386" s="35"/>
      <c r="M386" s="203"/>
      <c r="N386" s="204"/>
      <c r="O386" s="74"/>
      <c r="P386" s="74"/>
      <c r="Q386" s="74"/>
      <c r="R386" s="74"/>
      <c r="S386" s="74"/>
      <c r="T386" s="75"/>
      <c r="U386" s="29"/>
      <c r="V386" s="29"/>
      <c r="W386" s="29"/>
      <c r="X386" s="29"/>
      <c r="Y386" s="29"/>
      <c r="Z386" s="29"/>
      <c r="AA386" s="29"/>
      <c r="AB386" s="29"/>
      <c r="AC386" s="29"/>
      <c r="AD386" s="29"/>
      <c r="AE386" s="29"/>
      <c r="AT386" s="14" t="s">
        <v>135</v>
      </c>
      <c r="AU386" s="14" t="s">
        <v>80</v>
      </c>
    </row>
    <row r="387" s="2" customFormat="1" ht="16.5" customHeight="1">
      <c r="A387" s="29"/>
      <c r="B387" s="30"/>
      <c r="C387" s="207" t="s">
        <v>700</v>
      </c>
      <c r="D387" s="207" t="s">
        <v>210</v>
      </c>
      <c r="E387" s="208" t="s">
        <v>701</v>
      </c>
      <c r="F387" s="209" t="s">
        <v>702</v>
      </c>
      <c r="G387" s="210" t="s">
        <v>139</v>
      </c>
      <c r="H387" s="211">
        <v>550</v>
      </c>
      <c r="I387" s="212">
        <v>350</v>
      </c>
      <c r="J387" s="212">
        <f>ROUND(I387*H387,2)</f>
        <v>192500</v>
      </c>
      <c r="K387" s="209" t="s">
        <v>17</v>
      </c>
      <c r="L387" s="213"/>
      <c r="M387" s="214" t="s">
        <v>17</v>
      </c>
      <c r="N387" s="215" t="s">
        <v>41</v>
      </c>
      <c r="O387" s="197">
        <v>0</v>
      </c>
      <c r="P387" s="197">
        <f>O387*H387</f>
        <v>0</v>
      </c>
      <c r="Q387" s="197">
        <v>0</v>
      </c>
      <c r="R387" s="197">
        <f>Q387*H387</f>
        <v>0</v>
      </c>
      <c r="S387" s="197">
        <v>0</v>
      </c>
      <c r="T387" s="198">
        <f>S387*H387</f>
        <v>0</v>
      </c>
      <c r="U387" s="29"/>
      <c r="V387" s="29"/>
      <c r="W387" s="29"/>
      <c r="X387" s="29"/>
      <c r="Y387" s="29"/>
      <c r="Z387" s="29"/>
      <c r="AA387" s="29"/>
      <c r="AB387" s="29"/>
      <c r="AC387" s="29"/>
      <c r="AD387" s="29"/>
      <c r="AE387" s="29"/>
      <c r="AR387" s="199" t="s">
        <v>316</v>
      </c>
      <c r="AT387" s="199" t="s">
        <v>210</v>
      </c>
      <c r="AU387" s="199" t="s">
        <v>80</v>
      </c>
      <c r="AY387" s="14" t="s">
        <v>123</v>
      </c>
      <c r="BE387" s="200">
        <f>IF(N387="základní",J387,0)</f>
        <v>192500</v>
      </c>
      <c r="BF387" s="200">
        <f>IF(N387="snížená",J387,0)</f>
        <v>0</v>
      </c>
      <c r="BG387" s="200">
        <f>IF(N387="zákl. přenesená",J387,0)</f>
        <v>0</v>
      </c>
      <c r="BH387" s="200">
        <f>IF(N387="sníž. přenesená",J387,0)</f>
        <v>0</v>
      </c>
      <c r="BI387" s="200">
        <f>IF(N387="nulová",J387,0)</f>
        <v>0</v>
      </c>
      <c r="BJ387" s="14" t="s">
        <v>78</v>
      </c>
      <c r="BK387" s="200">
        <f>ROUND(I387*H387,2)</f>
        <v>192500</v>
      </c>
      <c r="BL387" s="14" t="s">
        <v>219</v>
      </c>
      <c r="BM387" s="199" t="s">
        <v>703</v>
      </c>
    </row>
    <row r="388" s="2" customFormat="1">
      <c r="A388" s="29"/>
      <c r="B388" s="30"/>
      <c r="C388" s="31"/>
      <c r="D388" s="201" t="s">
        <v>133</v>
      </c>
      <c r="E388" s="31"/>
      <c r="F388" s="202" t="s">
        <v>702</v>
      </c>
      <c r="G388" s="31"/>
      <c r="H388" s="31"/>
      <c r="I388" s="31"/>
      <c r="J388" s="31"/>
      <c r="K388" s="31"/>
      <c r="L388" s="35"/>
      <c r="M388" s="203"/>
      <c r="N388" s="204"/>
      <c r="O388" s="74"/>
      <c r="P388" s="74"/>
      <c r="Q388" s="74"/>
      <c r="R388" s="74"/>
      <c r="S388" s="74"/>
      <c r="T388" s="75"/>
      <c r="U388" s="29"/>
      <c r="V388" s="29"/>
      <c r="W388" s="29"/>
      <c r="X388" s="29"/>
      <c r="Y388" s="29"/>
      <c r="Z388" s="29"/>
      <c r="AA388" s="29"/>
      <c r="AB388" s="29"/>
      <c r="AC388" s="29"/>
      <c r="AD388" s="29"/>
      <c r="AE388" s="29"/>
      <c r="AT388" s="14" t="s">
        <v>133</v>
      </c>
      <c r="AU388" s="14" t="s">
        <v>80</v>
      </c>
    </row>
    <row r="389" s="2" customFormat="1" ht="16.5" customHeight="1">
      <c r="A389" s="29"/>
      <c r="B389" s="30"/>
      <c r="C389" s="189" t="s">
        <v>704</v>
      </c>
      <c r="D389" s="189" t="s">
        <v>126</v>
      </c>
      <c r="E389" s="190" t="s">
        <v>705</v>
      </c>
      <c r="F389" s="191" t="s">
        <v>706</v>
      </c>
      <c r="G389" s="192" t="s">
        <v>139</v>
      </c>
      <c r="H389" s="193">
        <v>600</v>
      </c>
      <c r="I389" s="194">
        <v>63</v>
      </c>
      <c r="J389" s="194">
        <f>ROUND(I389*H389,2)</f>
        <v>37800</v>
      </c>
      <c r="K389" s="191" t="s">
        <v>130</v>
      </c>
      <c r="L389" s="35"/>
      <c r="M389" s="195" t="s">
        <v>17</v>
      </c>
      <c r="N389" s="196" t="s">
        <v>41</v>
      </c>
      <c r="O389" s="197">
        <v>0.043999999999999997</v>
      </c>
      <c r="P389" s="197">
        <f>O389*H389</f>
        <v>26.399999999999999</v>
      </c>
      <c r="Q389" s="197">
        <v>0.00029999999999999997</v>
      </c>
      <c r="R389" s="197">
        <f>Q389*H389</f>
        <v>0.17999999999999999</v>
      </c>
      <c r="S389" s="197">
        <v>0</v>
      </c>
      <c r="T389" s="198">
        <f>S389*H389</f>
        <v>0</v>
      </c>
      <c r="U389" s="29"/>
      <c r="V389" s="29"/>
      <c r="W389" s="29"/>
      <c r="X389" s="29"/>
      <c r="Y389" s="29"/>
      <c r="Z389" s="29"/>
      <c r="AA389" s="29"/>
      <c r="AB389" s="29"/>
      <c r="AC389" s="29"/>
      <c r="AD389" s="29"/>
      <c r="AE389" s="29"/>
      <c r="AR389" s="199" t="s">
        <v>219</v>
      </c>
      <c r="AT389" s="199" t="s">
        <v>126</v>
      </c>
      <c r="AU389" s="199" t="s">
        <v>80</v>
      </c>
      <c r="AY389" s="14" t="s">
        <v>123</v>
      </c>
      <c r="BE389" s="200">
        <f>IF(N389="základní",J389,0)</f>
        <v>37800</v>
      </c>
      <c r="BF389" s="200">
        <f>IF(N389="snížená",J389,0)</f>
        <v>0</v>
      </c>
      <c r="BG389" s="200">
        <f>IF(N389="zákl. přenesená",J389,0)</f>
        <v>0</v>
      </c>
      <c r="BH389" s="200">
        <f>IF(N389="sníž. přenesená",J389,0)</f>
        <v>0</v>
      </c>
      <c r="BI389" s="200">
        <f>IF(N389="nulová",J389,0)</f>
        <v>0</v>
      </c>
      <c r="BJ389" s="14" t="s">
        <v>78</v>
      </c>
      <c r="BK389" s="200">
        <f>ROUND(I389*H389,2)</f>
        <v>37800</v>
      </c>
      <c r="BL389" s="14" t="s">
        <v>219</v>
      </c>
      <c r="BM389" s="199" t="s">
        <v>707</v>
      </c>
    </row>
    <row r="390" s="2" customFormat="1">
      <c r="A390" s="29"/>
      <c r="B390" s="30"/>
      <c r="C390" s="31"/>
      <c r="D390" s="201" t="s">
        <v>133</v>
      </c>
      <c r="E390" s="31"/>
      <c r="F390" s="202" t="s">
        <v>708</v>
      </c>
      <c r="G390" s="31"/>
      <c r="H390" s="31"/>
      <c r="I390" s="31"/>
      <c r="J390" s="31"/>
      <c r="K390" s="31"/>
      <c r="L390" s="35"/>
      <c r="M390" s="203"/>
      <c r="N390" s="204"/>
      <c r="O390" s="74"/>
      <c r="P390" s="74"/>
      <c r="Q390" s="74"/>
      <c r="R390" s="74"/>
      <c r="S390" s="74"/>
      <c r="T390" s="75"/>
      <c r="U390" s="29"/>
      <c r="V390" s="29"/>
      <c r="W390" s="29"/>
      <c r="X390" s="29"/>
      <c r="Y390" s="29"/>
      <c r="Z390" s="29"/>
      <c r="AA390" s="29"/>
      <c r="AB390" s="29"/>
      <c r="AC390" s="29"/>
      <c r="AD390" s="29"/>
      <c r="AE390" s="29"/>
      <c r="AT390" s="14" t="s">
        <v>133</v>
      </c>
      <c r="AU390" s="14" t="s">
        <v>80</v>
      </c>
    </row>
    <row r="391" s="2" customFormat="1">
      <c r="A391" s="29"/>
      <c r="B391" s="30"/>
      <c r="C391" s="31"/>
      <c r="D391" s="205" t="s">
        <v>135</v>
      </c>
      <c r="E391" s="31"/>
      <c r="F391" s="206" t="s">
        <v>709</v>
      </c>
      <c r="G391" s="31"/>
      <c r="H391" s="31"/>
      <c r="I391" s="31"/>
      <c r="J391" s="31"/>
      <c r="K391" s="31"/>
      <c r="L391" s="35"/>
      <c r="M391" s="203"/>
      <c r="N391" s="204"/>
      <c r="O391" s="74"/>
      <c r="P391" s="74"/>
      <c r="Q391" s="74"/>
      <c r="R391" s="74"/>
      <c r="S391" s="74"/>
      <c r="T391" s="75"/>
      <c r="U391" s="29"/>
      <c r="V391" s="29"/>
      <c r="W391" s="29"/>
      <c r="X391" s="29"/>
      <c r="Y391" s="29"/>
      <c r="Z391" s="29"/>
      <c r="AA391" s="29"/>
      <c r="AB391" s="29"/>
      <c r="AC391" s="29"/>
      <c r="AD391" s="29"/>
      <c r="AE391" s="29"/>
      <c r="AT391" s="14" t="s">
        <v>135</v>
      </c>
      <c r="AU391" s="14" t="s">
        <v>80</v>
      </c>
    </row>
    <row r="392" s="2" customFormat="1" ht="16.5" customHeight="1">
      <c r="A392" s="29"/>
      <c r="B392" s="30"/>
      <c r="C392" s="189" t="s">
        <v>710</v>
      </c>
      <c r="D392" s="189" t="s">
        <v>126</v>
      </c>
      <c r="E392" s="190" t="s">
        <v>711</v>
      </c>
      <c r="F392" s="191" t="s">
        <v>712</v>
      </c>
      <c r="G392" s="192" t="s">
        <v>139</v>
      </c>
      <c r="H392" s="193">
        <v>600</v>
      </c>
      <c r="I392" s="194">
        <v>16.199999999999999</v>
      </c>
      <c r="J392" s="194">
        <f>ROUND(I392*H392,2)</f>
        <v>9720</v>
      </c>
      <c r="K392" s="191" t="s">
        <v>130</v>
      </c>
      <c r="L392" s="35"/>
      <c r="M392" s="195" t="s">
        <v>17</v>
      </c>
      <c r="N392" s="196" t="s">
        <v>41</v>
      </c>
      <c r="O392" s="197">
        <v>0.024</v>
      </c>
      <c r="P392" s="197">
        <f>O392*H392</f>
        <v>14.4</v>
      </c>
      <c r="Q392" s="197">
        <v>0</v>
      </c>
      <c r="R392" s="197">
        <f>Q392*H392</f>
        <v>0</v>
      </c>
      <c r="S392" s="197">
        <v>0</v>
      </c>
      <c r="T392" s="198">
        <f>S392*H392</f>
        <v>0</v>
      </c>
      <c r="U392" s="29"/>
      <c r="V392" s="29"/>
      <c r="W392" s="29"/>
      <c r="X392" s="29"/>
      <c r="Y392" s="29"/>
      <c r="Z392" s="29"/>
      <c r="AA392" s="29"/>
      <c r="AB392" s="29"/>
      <c r="AC392" s="29"/>
      <c r="AD392" s="29"/>
      <c r="AE392" s="29"/>
      <c r="AR392" s="199" t="s">
        <v>219</v>
      </c>
      <c r="AT392" s="199" t="s">
        <v>126</v>
      </c>
      <c r="AU392" s="199" t="s">
        <v>80</v>
      </c>
      <c r="AY392" s="14" t="s">
        <v>123</v>
      </c>
      <c r="BE392" s="200">
        <f>IF(N392="základní",J392,0)</f>
        <v>9720</v>
      </c>
      <c r="BF392" s="200">
        <f>IF(N392="snížená",J392,0)</f>
        <v>0</v>
      </c>
      <c r="BG392" s="200">
        <f>IF(N392="zákl. přenesená",J392,0)</f>
        <v>0</v>
      </c>
      <c r="BH392" s="200">
        <f>IF(N392="sníž. přenesená",J392,0)</f>
        <v>0</v>
      </c>
      <c r="BI392" s="200">
        <f>IF(N392="nulová",J392,0)</f>
        <v>0</v>
      </c>
      <c r="BJ392" s="14" t="s">
        <v>78</v>
      </c>
      <c r="BK392" s="200">
        <f>ROUND(I392*H392,2)</f>
        <v>9720</v>
      </c>
      <c r="BL392" s="14" t="s">
        <v>219</v>
      </c>
      <c r="BM392" s="199" t="s">
        <v>713</v>
      </c>
    </row>
    <row r="393" s="2" customFormat="1">
      <c r="A393" s="29"/>
      <c r="B393" s="30"/>
      <c r="C393" s="31"/>
      <c r="D393" s="201" t="s">
        <v>133</v>
      </c>
      <c r="E393" s="31"/>
      <c r="F393" s="202" t="s">
        <v>714</v>
      </c>
      <c r="G393" s="31"/>
      <c r="H393" s="31"/>
      <c r="I393" s="31"/>
      <c r="J393" s="31"/>
      <c r="K393" s="31"/>
      <c r="L393" s="35"/>
      <c r="M393" s="203"/>
      <c r="N393" s="204"/>
      <c r="O393" s="74"/>
      <c r="P393" s="74"/>
      <c r="Q393" s="74"/>
      <c r="R393" s="74"/>
      <c r="S393" s="74"/>
      <c r="T393" s="75"/>
      <c r="U393" s="29"/>
      <c r="V393" s="29"/>
      <c r="W393" s="29"/>
      <c r="X393" s="29"/>
      <c r="Y393" s="29"/>
      <c r="Z393" s="29"/>
      <c r="AA393" s="29"/>
      <c r="AB393" s="29"/>
      <c r="AC393" s="29"/>
      <c r="AD393" s="29"/>
      <c r="AE393" s="29"/>
      <c r="AT393" s="14" t="s">
        <v>133</v>
      </c>
      <c r="AU393" s="14" t="s">
        <v>80</v>
      </c>
    </row>
    <row r="394" s="2" customFormat="1">
      <c r="A394" s="29"/>
      <c r="B394" s="30"/>
      <c r="C394" s="31"/>
      <c r="D394" s="205" t="s">
        <v>135</v>
      </c>
      <c r="E394" s="31"/>
      <c r="F394" s="206" t="s">
        <v>715</v>
      </c>
      <c r="G394" s="31"/>
      <c r="H394" s="31"/>
      <c r="I394" s="31"/>
      <c r="J394" s="31"/>
      <c r="K394" s="31"/>
      <c r="L394" s="35"/>
      <c r="M394" s="203"/>
      <c r="N394" s="204"/>
      <c r="O394" s="74"/>
      <c r="P394" s="74"/>
      <c r="Q394" s="74"/>
      <c r="R394" s="74"/>
      <c r="S394" s="74"/>
      <c r="T394" s="75"/>
      <c r="U394" s="29"/>
      <c r="V394" s="29"/>
      <c r="W394" s="29"/>
      <c r="X394" s="29"/>
      <c r="Y394" s="29"/>
      <c r="Z394" s="29"/>
      <c r="AA394" s="29"/>
      <c r="AB394" s="29"/>
      <c r="AC394" s="29"/>
      <c r="AD394" s="29"/>
      <c r="AE394" s="29"/>
      <c r="AT394" s="14" t="s">
        <v>135</v>
      </c>
      <c r="AU394" s="14" t="s">
        <v>80</v>
      </c>
    </row>
    <row r="395" s="2" customFormat="1" ht="24.15" customHeight="1">
      <c r="A395" s="29"/>
      <c r="B395" s="30"/>
      <c r="C395" s="189" t="s">
        <v>716</v>
      </c>
      <c r="D395" s="189" t="s">
        <v>126</v>
      </c>
      <c r="E395" s="190" t="s">
        <v>717</v>
      </c>
      <c r="F395" s="191" t="s">
        <v>718</v>
      </c>
      <c r="G395" s="192" t="s">
        <v>300</v>
      </c>
      <c r="H395" s="193">
        <v>15.333</v>
      </c>
      <c r="I395" s="194">
        <v>798</v>
      </c>
      <c r="J395" s="194">
        <f>ROUND(I395*H395,2)</f>
        <v>12235.73</v>
      </c>
      <c r="K395" s="191" t="s">
        <v>130</v>
      </c>
      <c r="L395" s="35"/>
      <c r="M395" s="195" t="s">
        <v>17</v>
      </c>
      <c r="N395" s="196" t="s">
        <v>41</v>
      </c>
      <c r="O395" s="197">
        <v>0.86099999999999999</v>
      </c>
      <c r="P395" s="197">
        <f>O395*H395</f>
        <v>13.201713</v>
      </c>
      <c r="Q395" s="197">
        <v>0</v>
      </c>
      <c r="R395" s="197">
        <f>Q395*H395</f>
        <v>0</v>
      </c>
      <c r="S395" s="197">
        <v>0</v>
      </c>
      <c r="T395" s="198">
        <f>S395*H395</f>
        <v>0</v>
      </c>
      <c r="U395" s="29"/>
      <c r="V395" s="29"/>
      <c r="W395" s="29"/>
      <c r="X395" s="29"/>
      <c r="Y395" s="29"/>
      <c r="Z395" s="29"/>
      <c r="AA395" s="29"/>
      <c r="AB395" s="29"/>
      <c r="AC395" s="29"/>
      <c r="AD395" s="29"/>
      <c r="AE395" s="29"/>
      <c r="AR395" s="199" t="s">
        <v>219</v>
      </c>
      <c r="AT395" s="199" t="s">
        <v>126</v>
      </c>
      <c r="AU395" s="199" t="s">
        <v>80</v>
      </c>
      <c r="AY395" s="14" t="s">
        <v>123</v>
      </c>
      <c r="BE395" s="200">
        <f>IF(N395="základní",J395,0)</f>
        <v>12235.73</v>
      </c>
      <c r="BF395" s="200">
        <f>IF(N395="snížená",J395,0)</f>
        <v>0</v>
      </c>
      <c r="BG395" s="200">
        <f>IF(N395="zákl. přenesená",J395,0)</f>
        <v>0</v>
      </c>
      <c r="BH395" s="200">
        <f>IF(N395="sníž. přenesená",J395,0)</f>
        <v>0</v>
      </c>
      <c r="BI395" s="200">
        <f>IF(N395="nulová",J395,0)</f>
        <v>0</v>
      </c>
      <c r="BJ395" s="14" t="s">
        <v>78</v>
      </c>
      <c r="BK395" s="200">
        <f>ROUND(I395*H395,2)</f>
        <v>12235.73</v>
      </c>
      <c r="BL395" s="14" t="s">
        <v>219</v>
      </c>
      <c r="BM395" s="199" t="s">
        <v>719</v>
      </c>
    </row>
    <row r="396" s="2" customFormat="1">
      <c r="A396" s="29"/>
      <c r="B396" s="30"/>
      <c r="C396" s="31"/>
      <c r="D396" s="201" t="s">
        <v>133</v>
      </c>
      <c r="E396" s="31"/>
      <c r="F396" s="202" t="s">
        <v>720</v>
      </c>
      <c r="G396" s="31"/>
      <c r="H396" s="31"/>
      <c r="I396" s="31"/>
      <c r="J396" s="31"/>
      <c r="K396" s="31"/>
      <c r="L396" s="35"/>
      <c r="M396" s="203"/>
      <c r="N396" s="204"/>
      <c r="O396" s="74"/>
      <c r="P396" s="74"/>
      <c r="Q396" s="74"/>
      <c r="R396" s="74"/>
      <c r="S396" s="74"/>
      <c r="T396" s="75"/>
      <c r="U396" s="29"/>
      <c r="V396" s="29"/>
      <c r="W396" s="29"/>
      <c r="X396" s="29"/>
      <c r="Y396" s="29"/>
      <c r="Z396" s="29"/>
      <c r="AA396" s="29"/>
      <c r="AB396" s="29"/>
      <c r="AC396" s="29"/>
      <c r="AD396" s="29"/>
      <c r="AE396" s="29"/>
      <c r="AT396" s="14" t="s">
        <v>133</v>
      </c>
      <c r="AU396" s="14" t="s">
        <v>80</v>
      </c>
    </row>
    <row r="397" s="2" customFormat="1">
      <c r="A397" s="29"/>
      <c r="B397" s="30"/>
      <c r="C397" s="31"/>
      <c r="D397" s="205" t="s">
        <v>135</v>
      </c>
      <c r="E397" s="31"/>
      <c r="F397" s="206" t="s">
        <v>721</v>
      </c>
      <c r="G397" s="31"/>
      <c r="H397" s="31"/>
      <c r="I397" s="31"/>
      <c r="J397" s="31"/>
      <c r="K397" s="31"/>
      <c r="L397" s="35"/>
      <c r="M397" s="203"/>
      <c r="N397" s="204"/>
      <c r="O397" s="74"/>
      <c r="P397" s="74"/>
      <c r="Q397" s="74"/>
      <c r="R397" s="74"/>
      <c r="S397" s="74"/>
      <c r="T397" s="75"/>
      <c r="U397" s="29"/>
      <c r="V397" s="29"/>
      <c r="W397" s="29"/>
      <c r="X397" s="29"/>
      <c r="Y397" s="29"/>
      <c r="Z397" s="29"/>
      <c r="AA397" s="29"/>
      <c r="AB397" s="29"/>
      <c r="AC397" s="29"/>
      <c r="AD397" s="29"/>
      <c r="AE397" s="29"/>
      <c r="AT397" s="14" t="s">
        <v>135</v>
      </c>
      <c r="AU397" s="14" t="s">
        <v>80</v>
      </c>
    </row>
    <row r="398" s="12" customFormat="1" ht="22.8" customHeight="1">
      <c r="A398" s="12"/>
      <c r="B398" s="174"/>
      <c r="C398" s="175"/>
      <c r="D398" s="176" t="s">
        <v>69</v>
      </c>
      <c r="E398" s="187" t="s">
        <v>722</v>
      </c>
      <c r="F398" s="187" t="s">
        <v>723</v>
      </c>
      <c r="G398" s="175"/>
      <c r="H398" s="175"/>
      <c r="I398" s="175"/>
      <c r="J398" s="188">
        <f>BK398</f>
        <v>3918150</v>
      </c>
      <c r="K398" s="175"/>
      <c r="L398" s="179"/>
      <c r="M398" s="180"/>
      <c r="N398" s="181"/>
      <c r="O398" s="181"/>
      <c r="P398" s="182">
        <f>SUM(P399:P422)</f>
        <v>1604.5799999999999</v>
      </c>
      <c r="Q398" s="181"/>
      <c r="R398" s="182">
        <f>SUM(R399:R422)</f>
        <v>37.327999999999996</v>
      </c>
      <c r="S398" s="181"/>
      <c r="T398" s="183">
        <f>SUM(T399:T422)</f>
        <v>0</v>
      </c>
      <c r="U398" s="12"/>
      <c r="V398" s="12"/>
      <c r="W398" s="12"/>
      <c r="X398" s="12"/>
      <c r="Y398" s="12"/>
      <c r="Z398" s="12"/>
      <c r="AA398" s="12"/>
      <c r="AB398" s="12"/>
      <c r="AC398" s="12"/>
      <c r="AD398" s="12"/>
      <c r="AE398" s="12"/>
      <c r="AR398" s="184" t="s">
        <v>80</v>
      </c>
      <c r="AT398" s="185" t="s">
        <v>69</v>
      </c>
      <c r="AU398" s="185" t="s">
        <v>78</v>
      </c>
      <c r="AY398" s="184" t="s">
        <v>123</v>
      </c>
      <c r="BK398" s="186">
        <f>SUM(BK399:BK422)</f>
        <v>3918150</v>
      </c>
    </row>
    <row r="399" s="2" customFormat="1" ht="16.5" customHeight="1">
      <c r="A399" s="29"/>
      <c r="B399" s="30"/>
      <c r="C399" s="189" t="s">
        <v>724</v>
      </c>
      <c r="D399" s="189" t="s">
        <v>126</v>
      </c>
      <c r="E399" s="190" t="s">
        <v>711</v>
      </c>
      <c r="F399" s="191" t="s">
        <v>712</v>
      </c>
      <c r="G399" s="192" t="s">
        <v>139</v>
      </c>
      <c r="H399" s="193">
        <v>1700</v>
      </c>
      <c r="I399" s="194">
        <v>16.199999999999999</v>
      </c>
      <c r="J399" s="194">
        <f>ROUND(I399*H399,2)</f>
        <v>27540</v>
      </c>
      <c r="K399" s="191" t="s">
        <v>130</v>
      </c>
      <c r="L399" s="35"/>
      <c r="M399" s="195" t="s">
        <v>17</v>
      </c>
      <c r="N399" s="196" t="s">
        <v>41</v>
      </c>
      <c r="O399" s="197">
        <v>0.024</v>
      </c>
      <c r="P399" s="197">
        <f>O399*H399</f>
        <v>40.800000000000004</v>
      </c>
      <c r="Q399" s="197">
        <v>0</v>
      </c>
      <c r="R399" s="197">
        <f>Q399*H399</f>
        <v>0</v>
      </c>
      <c r="S399" s="197">
        <v>0</v>
      </c>
      <c r="T399" s="198">
        <f>S399*H399</f>
        <v>0</v>
      </c>
      <c r="U399" s="29"/>
      <c r="V399" s="29"/>
      <c r="W399" s="29"/>
      <c r="X399" s="29"/>
      <c r="Y399" s="29"/>
      <c r="Z399" s="29"/>
      <c r="AA399" s="29"/>
      <c r="AB399" s="29"/>
      <c r="AC399" s="29"/>
      <c r="AD399" s="29"/>
      <c r="AE399" s="29"/>
      <c r="AR399" s="199" t="s">
        <v>219</v>
      </c>
      <c r="AT399" s="199" t="s">
        <v>126</v>
      </c>
      <c r="AU399" s="199" t="s">
        <v>80</v>
      </c>
      <c r="AY399" s="14" t="s">
        <v>123</v>
      </c>
      <c r="BE399" s="200">
        <f>IF(N399="základní",J399,0)</f>
        <v>27540</v>
      </c>
      <c r="BF399" s="200">
        <f>IF(N399="snížená",J399,0)</f>
        <v>0</v>
      </c>
      <c r="BG399" s="200">
        <f>IF(N399="zákl. přenesená",J399,0)</f>
        <v>0</v>
      </c>
      <c r="BH399" s="200">
        <f>IF(N399="sníž. přenesená",J399,0)</f>
        <v>0</v>
      </c>
      <c r="BI399" s="200">
        <f>IF(N399="nulová",J399,0)</f>
        <v>0</v>
      </c>
      <c r="BJ399" s="14" t="s">
        <v>78</v>
      </c>
      <c r="BK399" s="200">
        <f>ROUND(I399*H399,2)</f>
        <v>27540</v>
      </c>
      <c r="BL399" s="14" t="s">
        <v>219</v>
      </c>
      <c r="BM399" s="199" t="s">
        <v>725</v>
      </c>
    </row>
    <row r="400" s="2" customFormat="1">
      <c r="A400" s="29"/>
      <c r="B400" s="30"/>
      <c r="C400" s="31"/>
      <c r="D400" s="201" t="s">
        <v>133</v>
      </c>
      <c r="E400" s="31"/>
      <c r="F400" s="202" t="s">
        <v>714</v>
      </c>
      <c r="G400" s="31"/>
      <c r="H400" s="31"/>
      <c r="I400" s="31"/>
      <c r="J400" s="31"/>
      <c r="K400" s="31"/>
      <c r="L400" s="35"/>
      <c r="M400" s="203"/>
      <c r="N400" s="204"/>
      <c r="O400" s="74"/>
      <c r="P400" s="74"/>
      <c r="Q400" s="74"/>
      <c r="R400" s="74"/>
      <c r="S400" s="74"/>
      <c r="T400" s="75"/>
      <c r="U400" s="29"/>
      <c r="V400" s="29"/>
      <c r="W400" s="29"/>
      <c r="X400" s="29"/>
      <c r="Y400" s="29"/>
      <c r="Z400" s="29"/>
      <c r="AA400" s="29"/>
      <c r="AB400" s="29"/>
      <c r="AC400" s="29"/>
      <c r="AD400" s="29"/>
      <c r="AE400" s="29"/>
      <c r="AT400" s="14" t="s">
        <v>133</v>
      </c>
      <c r="AU400" s="14" t="s">
        <v>80</v>
      </c>
    </row>
    <row r="401" s="2" customFormat="1">
      <c r="A401" s="29"/>
      <c r="B401" s="30"/>
      <c r="C401" s="31"/>
      <c r="D401" s="205" t="s">
        <v>135</v>
      </c>
      <c r="E401" s="31"/>
      <c r="F401" s="206" t="s">
        <v>715</v>
      </c>
      <c r="G401" s="31"/>
      <c r="H401" s="31"/>
      <c r="I401" s="31"/>
      <c r="J401" s="31"/>
      <c r="K401" s="31"/>
      <c r="L401" s="35"/>
      <c r="M401" s="203"/>
      <c r="N401" s="204"/>
      <c r="O401" s="74"/>
      <c r="P401" s="74"/>
      <c r="Q401" s="74"/>
      <c r="R401" s="74"/>
      <c r="S401" s="74"/>
      <c r="T401" s="75"/>
      <c r="U401" s="29"/>
      <c r="V401" s="29"/>
      <c r="W401" s="29"/>
      <c r="X401" s="29"/>
      <c r="Y401" s="29"/>
      <c r="Z401" s="29"/>
      <c r="AA401" s="29"/>
      <c r="AB401" s="29"/>
      <c r="AC401" s="29"/>
      <c r="AD401" s="29"/>
      <c r="AE401" s="29"/>
      <c r="AT401" s="14" t="s">
        <v>135</v>
      </c>
      <c r="AU401" s="14" t="s">
        <v>80</v>
      </c>
    </row>
    <row r="402" s="2" customFormat="1" ht="33" customHeight="1">
      <c r="A402" s="29"/>
      <c r="B402" s="30"/>
      <c r="C402" s="189" t="s">
        <v>726</v>
      </c>
      <c r="D402" s="189" t="s">
        <v>126</v>
      </c>
      <c r="E402" s="190" t="s">
        <v>727</v>
      </c>
      <c r="F402" s="191" t="s">
        <v>728</v>
      </c>
      <c r="G402" s="192" t="s">
        <v>139</v>
      </c>
      <c r="H402" s="193">
        <v>1700</v>
      </c>
      <c r="I402" s="194">
        <v>596</v>
      </c>
      <c r="J402" s="194">
        <f>ROUND(I402*H402,2)</f>
        <v>1013200</v>
      </c>
      <c r="K402" s="191" t="s">
        <v>17</v>
      </c>
      <c r="L402" s="35"/>
      <c r="M402" s="195" t="s">
        <v>17</v>
      </c>
      <c r="N402" s="196" t="s">
        <v>41</v>
      </c>
      <c r="O402" s="197">
        <v>0</v>
      </c>
      <c r="P402" s="197">
        <f>O402*H402</f>
        <v>0</v>
      </c>
      <c r="Q402" s="197">
        <v>0</v>
      </c>
      <c r="R402" s="197">
        <f>Q402*H402</f>
        <v>0</v>
      </c>
      <c r="S402" s="197">
        <v>0</v>
      </c>
      <c r="T402" s="198">
        <f>S402*H402</f>
        <v>0</v>
      </c>
      <c r="U402" s="29"/>
      <c r="V402" s="29"/>
      <c r="W402" s="29"/>
      <c r="X402" s="29"/>
      <c r="Y402" s="29"/>
      <c r="Z402" s="29"/>
      <c r="AA402" s="29"/>
      <c r="AB402" s="29"/>
      <c r="AC402" s="29"/>
      <c r="AD402" s="29"/>
      <c r="AE402" s="29"/>
      <c r="AR402" s="199" t="s">
        <v>219</v>
      </c>
      <c r="AT402" s="199" t="s">
        <v>126</v>
      </c>
      <c r="AU402" s="199" t="s">
        <v>80</v>
      </c>
      <c r="AY402" s="14" t="s">
        <v>123</v>
      </c>
      <c r="BE402" s="200">
        <f>IF(N402="základní",J402,0)</f>
        <v>1013200</v>
      </c>
      <c r="BF402" s="200">
        <f>IF(N402="snížená",J402,0)</f>
        <v>0</v>
      </c>
      <c r="BG402" s="200">
        <f>IF(N402="zákl. přenesená",J402,0)</f>
        <v>0</v>
      </c>
      <c r="BH402" s="200">
        <f>IF(N402="sníž. přenesená",J402,0)</f>
        <v>0</v>
      </c>
      <c r="BI402" s="200">
        <f>IF(N402="nulová",J402,0)</f>
        <v>0</v>
      </c>
      <c r="BJ402" s="14" t="s">
        <v>78</v>
      </c>
      <c r="BK402" s="200">
        <f>ROUND(I402*H402,2)</f>
        <v>1013200</v>
      </c>
      <c r="BL402" s="14" t="s">
        <v>219</v>
      </c>
      <c r="BM402" s="199" t="s">
        <v>729</v>
      </c>
    </row>
    <row r="403" s="2" customFormat="1">
      <c r="A403" s="29"/>
      <c r="B403" s="30"/>
      <c r="C403" s="31"/>
      <c r="D403" s="201" t="s">
        <v>133</v>
      </c>
      <c r="E403" s="31"/>
      <c r="F403" s="202" t="s">
        <v>728</v>
      </c>
      <c r="G403" s="31"/>
      <c r="H403" s="31"/>
      <c r="I403" s="31"/>
      <c r="J403" s="31"/>
      <c r="K403" s="31"/>
      <c r="L403" s="35"/>
      <c r="M403" s="203"/>
      <c r="N403" s="204"/>
      <c r="O403" s="74"/>
      <c r="P403" s="74"/>
      <c r="Q403" s="74"/>
      <c r="R403" s="74"/>
      <c r="S403" s="74"/>
      <c r="T403" s="75"/>
      <c r="U403" s="29"/>
      <c r="V403" s="29"/>
      <c r="W403" s="29"/>
      <c r="X403" s="29"/>
      <c r="Y403" s="29"/>
      <c r="Z403" s="29"/>
      <c r="AA403" s="29"/>
      <c r="AB403" s="29"/>
      <c r="AC403" s="29"/>
      <c r="AD403" s="29"/>
      <c r="AE403" s="29"/>
      <c r="AT403" s="14" t="s">
        <v>133</v>
      </c>
      <c r="AU403" s="14" t="s">
        <v>80</v>
      </c>
    </row>
    <row r="404" s="2" customFormat="1" ht="33" customHeight="1">
      <c r="A404" s="29"/>
      <c r="B404" s="30"/>
      <c r="C404" s="189" t="s">
        <v>730</v>
      </c>
      <c r="D404" s="189" t="s">
        <v>126</v>
      </c>
      <c r="E404" s="190" t="s">
        <v>731</v>
      </c>
      <c r="F404" s="191" t="s">
        <v>732</v>
      </c>
      <c r="G404" s="192" t="s">
        <v>139</v>
      </c>
      <c r="H404" s="193">
        <v>2400</v>
      </c>
      <c r="I404" s="194">
        <v>542</v>
      </c>
      <c r="J404" s="194">
        <f>ROUND(I404*H404,2)</f>
        <v>1300800</v>
      </c>
      <c r="K404" s="191" t="s">
        <v>130</v>
      </c>
      <c r="L404" s="35"/>
      <c r="M404" s="195" t="s">
        <v>17</v>
      </c>
      <c r="N404" s="196" t="s">
        <v>41</v>
      </c>
      <c r="O404" s="197">
        <v>0.29099999999999998</v>
      </c>
      <c r="P404" s="197">
        <f>O404*H404</f>
        <v>698.39999999999998</v>
      </c>
      <c r="Q404" s="197">
        <v>0.012</v>
      </c>
      <c r="R404" s="197">
        <f>Q404*H404</f>
        <v>28.800000000000001</v>
      </c>
      <c r="S404" s="197">
        <v>0</v>
      </c>
      <c r="T404" s="198">
        <f>S404*H404</f>
        <v>0</v>
      </c>
      <c r="U404" s="29"/>
      <c r="V404" s="29"/>
      <c r="W404" s="29"/>
      <c r="X404" s="29"/>
      <c r="Y404" s="29"/>
      <c r="Z404" s="29"/>
      <c r="AA404" s="29"/>
      <c r="AB404" s="29"/>
      <c r="AC404" s="29"/>
      <c r="AD404" s="29"/>
      <c r="AE404" s="29"/>
      <c r="AR404" s="199" t="s">
        <v>219</v>
      </c>
      <c r="AT404" s="199" t="s">
        <v>126</v>
      </c>
      <c r="AU404" s="199" t="s">
        <v>80</v>
      </c>
      <c r="AY404" s="14" t="s">
        <v>123</v>
      </c>
      <c r="BE404" s="200">
        <f>IF(N404="základní",J404,0)</f>
        <v>1300800</v>
      </c>
      <c r="BF404" s="200">
        <f>IF(N404="snížená",J404,0)</f>
        <v>0</v>
      </c>
      <c r="BG404" s="200">
        <f>IF(N404="zákl. přenesená",J404,0)</f>
        <v>0</v>
      </c>
      <c r="BH404" s="200">
        <f>IF(N404="sníž. přenesená",J404,0)</f>
        <v>0</v>
      </c>
      <c r="BI404" s="200">
        <f>IF(N404="nulová",J404,0)</f>
        <v>0</v>
      </c>
      <c r="BJ404" s="14" t="s">
        <v>78</v>
      </c>
      <c r="BK404" s="200">
        <f>ROUND(I404*H404,2)</f>
        <v>1300800</v>
      </c>
      <c r="BL404" s="14" t="s">
        <v>219</v>
      </c>
      <c r="BM404" s="199" t="s">
        <v>733</v>
      </c>
    </row>
    <row r="405" s="2" customFormat="1">
      <c r="A405" s="29"/>
      <c r="B405" s="30"/>
      <c r="C405" s="31"/>
      <c r="D405" s="201" t="s">
        <v>133</v>
      </c>
      <c r="E405" s="31"/>
      <c r="F405" s="202" t="s">
        <v>734</v>
      </c>
      <c r="G405" s="31"/>
      <c r="H405" s="31"/>
      <c r="I405" s="31"/>
      <c r="J405" s="31"/>
      <c r="K405" s="31"/>
      <c r="L405" s="35"/>
      <c r="M405" s="203"/>
      <c r="N405" s="204"/>
      <c r="O405" s="74"/>
      <c r="P405" s="74"/>
      <c r="Q405" s="74"/>
      <c r="R405" s="74"/>
      <c r="S405" s="74"/>
      <c r="T405" s="75"/>
      <c r="U405" s="29"/>
      <c r="V405" s="29"/>
      <c r="W405" s="29"/>
      <c r="X405" s="29"/>
      <c r="Y405" s="29"/>
      <c r="Z405" s="29"/>
      <c r="AA405" s="29"/>
      <c r="AB405" s="29"/>
      <c r="AC405" s="29"/>
      <c r="AD405" s="29"/>
      <c r="AE405" s="29"/>
      <c r="AT405" s="14" t="s">
        <v>133</v>
      </c>
      <c r="AU405" s="14" t="s">
        <v>80</v>
      </c>
    </row>
    <row r="406" s="2" customFormat="1">
      <c r="A406" s="29"/>
      <c r="B406" s="30"/>
      <c r="C406" s="31"/>
      <c r="D406" s="205" t="s">
        <v>135</v>
      </c>
      <c r="E406" s="31"/>
      <c r="F406" s="206" t="s">
        <v>735</v>
      </c>
      <c r="G406" s="31"/>
      <c r="H406" s="31"/>
      <c r="I406" s="31"/>
      <c r="J406" s="31"/>
      <c r="K406" s="31"/>
      <c r="L406" s="35"/>
      <c r="M406" s="203"/>
      <c r="N406" s="204"/>
      <c r="O406" s="74"/>
      <c r="P406" s="74"/>
      <c r="Q406" s="74"/>
      <c r="R406" s="74"/>
      <c r="S406" s="74"/>
      <c r="T406" s="75"/>
      <c r="U406" s="29"/>
      <c r="V406" s="29"/>
      <c r="W406" s="29"/>
      <c r="X406" s="29"/>
      <c r="Y406" s="29"/>
      <c r="Z406" s="29"/>
      <c r="AA406" s="29"/>
      <c r="AB406" s="29"/>
      <c r="AC406" s="29"/>
      <c r="AD406" s="29"/>
      <c r="AE406" s="29"/>
      <c r="AT406" s="14" t="s">
        <v>135</v>
      </c>
      <c r="AU406" s="14" t="s">
        <v>80</v>
      </c>
    </row>
    <row r="407" s="2" customFormat="1" ht="16.5" customHeight="1">
      <c r="A407" s="29"/>
      <c r="B407" s="30"/>
      <c r="C407" s="189" t="s">
        <v>736</v>
      </c>
      <c r="D407" s="189" t="s">
        <v>126</v>
      </c>
      <c r="E407" s="190" t="s">
        <v>737</v>
      </c>
      <c r="F407" s="191" t="s">
        <v>738</v>
      </c>
      <c r="G407" s="192" t="s">
        <v>139</v>
      </c>
      <c r="H407" s="193">
        <v>2400</v>
      </c>
      <c r="I407" s="194">
        <v>182</v>
      </c>
      <c r="J407" s="194">
        <f>ROUND(I407*H407,2)</f>
        <v>436800</v>
      </c>
      <c r="K407" s="191" t="s">
        <v>130</v>
      </c>
      <c r="L407" s="35"/>
      <c r="M407" s="195" t="s">
        <v>17</v>
      </c>
      <c r="N407" s="196" t="s">
        <v>41</v>
      </c>
      <c r="O407" s="197">
        <v>0.23300000000000001</v>
      </c>
      <c r="P407" s="197">
        <f>O407*H407</f>
        <v>559.20000000000005</v>
      </c>
      <c r="Q407" s="197">
        <v>0.00029999999999999997</v>
      </c>
      <c r="R407" s="197">
        <f>Q407*H407</f>
        <v>0.71999999999999997</v>
      </c>
      <c r="S407" s="197">
        <v>0</v>
      </c>
      <c r="T407" s="198">
        <f>S407*H407</f>
        <v>0</v>
      </c>
      <c r="U407" s="29"/>
      <c r="V407" s="29"/>
      <c r="W407" s="29"/>
      <c r="X407" s="29"/>
      <c r="Y407" s="29"/>
      <c r="Z407" s="29"/>
      <c r="AA407" s="29"/>
      <c r="AB407" s="29"/>
      <c r="AC407" s="29"/>
      <c r="AD407" s="29"/>
      <c r="AE407" s="29"/>
      <c r="AR407" s="199" t="s">
        <v>219</v>
      </c>
      <c r="AT407" s="199" t="s">
        <v>126</v>
      </c>
      <c r="AU407" s="199" t="s">
        <v>80</v>
      </c>
      <c r="AY407" s="14" t="s">
        <v>123</v>
      </c>
      <c r="BE407" s="200">
        <f>IF(N407="základní",J407,0)</f>
        <v>436800</v>
      </c>
      <c r="BF407" s="200">
        <f>IF(N407="snížená",J407,0)</f>
        <v>0</v>
      </c>
      <c r="BG407" s="200">
        <f>IF(N407="zákl. přenesená",J407,0)</f>
        <v>0</v>
      </c>
      <c r="BH407" s="200">
        <f>IF(N407="sníž. přenesená",J407,0)</f>
        <v>0</v>
      </c>
      <c r="BI407" s="200">
        <f>IF(N407="nulová",J407,0)</f>
        <v>0</v>
      </c>
      <c r="BJ407" s="14" t="s">
        <v>78</v>
      </c>
      <c r="BK407" s="200">
        <f>ROUND(I407*H407,2)</f>
        <v>436800</v>
      </c>
      <c r="BL407" s="14" t="s">
        <v>219</v>
      </c>
      <c r="BM407" s="199" t="s">
        <v>739</v>
      </c>
    </row>
    <row r="408" s="2" customFormat="1">
      <c r="A408" s="29"/>
      <c r="B408" s="30"/>
      <c r="C408" s="31"/>
      <c r="D408" s="201" t="s">
        <v>133</v>
      </c>
      <c r="E408" s="31"/>
      <c r="F408" s="202" t="s">
        <v>740</v>
      </c>
      <c r="G408" s="31"/>
      <c r="H408" s="31"/>
      <c r="I408" s="31"/>
      <c r="J408" s="31"/>
      <c r="K408" s="31"/>
      <c r="L408" s="35"/>
      <c r="M408" s="203"/>
      <c r="N408" s="204"/>
      <c r="O408" s="74"/>
      <c r="P408" s="74"/>
      <c r="Q408" s="74"/>
      <c r="R408" s="74"/>
      <c r="S408" s="74"/>
      <c r="T408" s="75"/>
      <c r="U408" s="29"/>
      <c r="V408" s="29"/>
      <c r="W408" s="29"/>
      <c r="X408" s="29"/>
      <c r="Y408" s="29"/>
      <c r="Z408" s="29"/>
      <c r="AA408" s="29"/>
      <c r="AB408" s="29"/>
      <c r="AC408" s="29"/>
      <c r="AD408" s="29"/>
      <c r="AE408" s="29"/>
      <c r="AT408" s="14" t="s">
        <v>133</v>
      </c>
      <c r="AU408" s="14" t="s">
        <v>80</v>
      </c>
    </row>
    <row r="409" s="2" customFormat="1">
      <c r="A409" s="29"/>
      <c r="B409" s="30"/>
      <c r="C409" s="31"/>
      <c r="D409" s="205" t="s">
        <v>135</v>
      </c>
      <c r="E409" s="31"/>
      <c r="F409" s="206" t="s">
        <v>741</v>
      </c>
      <c r="G409" s="31"/>
      <c r="H409" s="31"/>
      <c r="I409" s="31"/>
      <c r="J409" s="31"/>
      <c r="K409" s="31"/>
      <c r="L409" s="35"/>
      <c r="M409" s="203"/>
      <c r="N409" s="204"/>
      <c r="O409" s="74"/>
      <c r="P409" s="74"/>
      <c r="Q409" s="74"/>
      <c r="R409" s="74"/>
      <c r="S409" s="74"/>
      <c r="T409" s="75"/>
      <c r="U409" s="29"/>
      <c r="V409" s="29"/>
      <c r="W409" s="29"/>
      <c r="X409" s="29"/>
      <c r="Y409" s="29"/>
      <c r="Z409" s="29"/>
      <c r="AA409" s="29"/>
      <c r="AB409" s="29"/>
      <c r="AC409" s="29"/>
      <c r="AD409" s="29"/>
      <c r="AE409" s="29"/>
      <c r="AT409" s="14" t="s">
        <v>135</v>
      </c>
      <c r="AU409" s="14" t="s">
        <v>80</v>
      </c>
    </row>
    <row r="410" s="2" customFormat="1" ht="16.5" customHeight="1">
      <c r="A410" s="29"/>
      <c r="B410" s="30"/>
      <c r="C410" s="207" t="s">
        <v>742</v>
      </c>
      <c r="D410" s="207" t="s">
        <v>210</v>
      </c>
      <c r="E410" s="208" t="s">
        <v>743</v>
      </c>
      <c r="F410" s="209" t="s">
        <v>744</v>
      </c>
      <c r="G410" s="210" t="s">
        <v>139</v>
      </c>
      <c r="H410" s="211">
        <v>2400</v>
      </c>
      <c r="I410" s="212">
        <v>377</v>
      </c>
      <c r="J410" s="212">
        <f>ROUND(I410*H410,2)</f>
        <v>904800</v>
      </c>
      <c r="K410" s="209" t="s">
        <v>130</v>
      </c>
      <c r="L410" s="213"/>
      <c r="M410" s="214" t="s">
        <v>17</v>
      </c>
      <c r="N410" s="215" t="s">
        <v>41</v>
      </c>
      <c r="O410" s="197">
        <v>0</v>
      </c>
      <c r="P410" s="197">
        <f>O410*H410</f>
        <v>0</v>
      </c>
      <c r="Q410" s="197">
        <v>0.0032000000000000002</v>
      </c>
      <c r="R410" s="197">
        <f>Q410*H410</f>
        <v>7.6800000000000006</v>
      </c>
      <c r="S410" s="197">
        <v>0</v>
      </c>
      <c r="T410" s="198">
        <f>S410*H410</f>
        <v>0</v>
      </c>
      <c r="U410" s="29"/>
      <c r="V410" s="29"/>
      <c r="W410" s="29"/>
      <c r="X410" s="29"/>
      <c r="Y410" s="29"/>
      <c r="Z410" s="29"/>
      <c r="AA410" s="29"/>
      <c r="AB410" s="29"/>
      <c r="AC410" s="29"/>
      <c r="AD410" s="29"/>
      <c r="AE410" s="29"/>
      <c r="AR410" s="199" t="s">
        <v>316</v>
      </c>
      <c r="AT410" s="199" t="s">
        <v>210</v>
      </c>
      <c r="AU410" s="199" t="s">
        <v>80</v>
      </c>
      <c r="AY410" s="14" t="s">
        <v>123</v>
      </c>
      <c r="BE410" s="200">
        <f>IF(N410="základní",J410,0)</f>
        <v>904800</v>
      </c>
      <c r="BF410" s="200">
        <f>IF(N410="snížená",J410,0)</f>
        <v>0</v>
      </c>
      <c r="BG410" s="200">
        <f>IF(N410="zákl. přenesená",J410,0)</f>
        <v>0</v>
      </c>
      <c r="BH410" s="200">
        <f>IF(N410="sníž. přenesená",J410,0)</f>
        <v>0</v>
      </c>
      <c r="BI410" s="200">
        <f>IF(N410="nulová",J410,0)</f>
        <v>0</v>
      </c>
      <c r="BJ410" s="14" t="s">
        <v>78</v>
      </c>
      <c r="BK410" s="200">
        <f>ROUND(I410*H410,2)</f>
        <v>904800</v>
      </c>
      <c r="BL410" s="14" t="s">
        <v>219</v>
      </c>
      <c r="BM410" s="199" t="s">
        <v>745</v>
      </c>
    </row>
    <row r="411" s="2" customFormat="1">
      <c r="A411" s="29"/>
      <c r="B411" s="30"/>
      <c r="C411" s="31"/>
      <c r="D411" s="201" t="s">
        <v>133</v>
      </c>
      <c r="E411" s="31"/>
      <c r="F411" s="202" t="s">
        <v>744</v>
      </c>
      <c r="G411" s="31"/>
      <c r="H411" s="31"/>
      <c r="I411" s="31"/>
      <c r="J411" s="31"/>
      <c r="K411" s="31"/>
      <c r="L411" s="35"/>
      <c r="M411" s="203"/>
      <c r="N411" s="204"/>
      <c r="O411" s="74"/>
      <c r="P411" s="74"/>
      <c r="Q411" s="74"/>
      <c r="R411" s="74"/>
      <c r="S411" s="74"/>
      <c r="T411" s="75"/>
      <c r="U411" s="29"/>
      <c r="V411" s="29"/>
      <c r="W411" s="29"/>
      <c r="X411" s="29"/>
      <c r="Y411" s="29"/>
      <c r="Z411" s="29"/>
      <c r="AA411" s="29"/>
      <c r="AB411" s="29"/>
      <c r="AC411" s="29"/>
      <c r="AD411" s="29"/>
      <c r="AE411" s="29"/>
      <c r="AT411" s="14" t="s">
        <v>133</v>
      </c>
      <c r="AU411" s="14" t="s">
        <v>80</v>
      </c>
    </row>
    <row r="412" s="2" customFormat="1" ht="24.15" customHeight="1">
      <c r="A412" s="29"/>
      <c r="B412" s="30"/>
      <c r="C412" s="189" t="s">
        <v>746</v>
      </c>
      <c r="D412" s="189" t="s">
        <v>126</v>
      </c>
      <c r="E412" s="190" t="s">
        <v>747</v>
      </c>
      <c r="F412" s="191" t="s">
        <v>748</v>
      </c>
      <c r="G412" s="192" t="s">
        <v>193</v>
      </c>
      <c r="H412" s="193">
        <v>2400</v>
      </c>
      <c r="I412" s="194">
        <v>72.400000000000006</v>
      </c>
      <c r="J412" s="194">
        <f>ROUND(I412*H412,2)</f>
        <v>173760</v>
      </c>
      <c r="K412" s="191" t="s">
        <v>130</v>
      </c>
      <c r="L412" s="35"/>
      <c r="M412" s="195" t="s">
        <v>17</v>
      </c>
      <c r="N412" s="196" t="s">
        <v>41</v>
      </c>
      <c r="O412" s="197">
        <v>0.10199999999999999</v>
      </c>
      <c r="P412" s="197">
        <f>O412*H412</f>
        <v>244.79999999999998</v>
      </c>
      <c r="Q412" s="197">
        <v>2.0000000000000002E-05</v>
      </c>
      <c r="R412" s="197">
        <f>Q412*H412</f>
        <v>0.048000000000000001</v>
      </c>
      <c r="S412" s="197">
        <v>0</v>
      </c>
      <c r="T412" s="198">
        <f>S412*H412</f>
        <v>0</v>
      </c>
      <c r="U412" s="29"/>
      <c r="V412" s="29"/>
      <c r="W412" s="29"/>
      <c r="X412" s="29"/>
      <c r="Y412" s="29"/>
      <c r="Z412" s="29"/>
      <c r="AA412" s="29"/>
      <c r="AB412" s="29"/>
      <c r="AC412" s="29"/>
      <c r="AD412" s="29"/>
      <c r="AE412" s="29"/>
      <c r="AR412" s="199" t="s">
        <v>219</v>
      </c>
      <c r="AT412" s="199" t="s">
        <v>126</v>
      </c>
      <c r="AU412" s="199" t="s">
        <v>80</v>
      </c>
      <c r="AY412" s="14" t="s">
        <v>123</v>
      </c>
      <c r="BE412" s="200">
        <f>IF(N412="základní",J412,0)</f>
        <v>173760</v>
      </c>
      <c r="BF412" s="200">
        <f>IF(N412="snížená",J412,0)</f>
        <v>0</v>
      </c>
      <c r="BG412" s="200">
        <f>IF(N412="zákl. přenesená",J412,0)</f>
        <v>0</v>
      </c>
      <c r="BH412" s="200">
        <f>IF(N412="sníž. přenesená",J412,0)</f>
        <v>0</v>
      </c>
      <c r="BI412" s="200">
        <f>IF(N412="nulová",J412,0)</f>
        <v>0</v>
      </c>
      <c r="BJ412" s="14" t="s">
        <v>78</v>
      </c>
      <c r="BK412" s="200">
        <f>ROUND(I412*H412,2)</f>
        <v>173760</v>
      </c>
      <c r="BL412" s="14" t="s">
        <v>219</v>
      </c>
      <c r="BM412" s="199" t="s">
        <v>749</v>
      </c>
    </row>
    <row r="413" s="2" customFormat="1">
      <c r="A413" s="29"/>
      <c r="B413" s="30"/>
      <c r="C413" s="31"/>
      <c r="D413" s="201" t="s">
        <v>133</v>
      </c>
      <c r="E413" s="31"/>
      <c r="F413" s="202" t="s">
        <v>750</v>
      </c>
      <c r="G413" s="31"/>
      <c r="H413" s="31"/>
      <c r="I413" s="31"/>
      <c r="J413" s="31"/>
      <c r="K413" s="31"/>
      <c r="L413" s="35"/>
      <c r="M413" s="203"/>
      <c r="N413" s="204"/>
      <c r="O413" s="74"/>
      <c r="P413" s="74"/>
      <c r="Q413" s="74"/>
      <c r="R413" s="74"/>
      <c r="S413" s="74"/>
      <c r="T413" s="75"/>
      <c r="U413" s="29"/>
      <c r="V413" s="29"/>
      <c r="W413" s="29"/>
      <c r="X413" s="29"/>
      <c r="Y413" s="29"/>
      <c r="Z413" s="29"/>
      <c r="AA413" s="29"/>
      <c r="AB413" s="29"/>
      <c r="AC413" s="29"/>
      <c r="AD413" s="29"/>
      <c r="AE413" s="29"/>
      <c r="AT413" s="14" t="s">
        <v>133</v>
      </c>
      <c r="AU413" s="14" t="s">
        <v>80</v>
      </c>
    </row>
    <row r="414" s="2" customFormat="1">
      <c r="A414" s="29"/>
      <c r="B414" s="30"/>
      <c r="C414" s="31"/>
      <c r="D414" s="205" t="s">
        <v>135</v>
      </c>
      <c r="E414" s="31"/>
      <c r="F414" s="206" t="s">
        <v>751</v>
      </c>
      <c r="G414" s="31"/>
      <c r="H414" s="31"/>
      <c r="I414" s="31"/>
      <c r="J414" s="31"/>
      <c r="K414" s="31"/>
      <c r="L414" s="35"/>
      <c r="M414" s="203"/>
      <c r="N414" s="204"/>
      <c r="O414" s="74"/>
      <c r="P414" s="74"/>
      <c r="Q414" s="74"/>
      <c r="R414" s="74"/>
      <c r="S414" s="74"/>
      <c r="T414" s="75"/>
      <c r="U414" s="29"/>
      <c r="V414" s="29"/>
      <c r="W414" s="29"/>
      <c r="X414" s="29"/>
      <c r="Y414" s="29"/>
      <c r="Z414" s="29"/>
      <c r="AA414" s="29"/>
      <c r="AB414" s="29"/>
      <c r="AC414" s="29"/>
      <c r="AD414" s="29"/>
      <c r="AE414" s="29"/>
      <c r="AT414" s="14" t="s">
        <v>135</v>
      </c>
      <c r="AU414" s="14" t="s">
        <v>80</v>
      </c>
    </row>
    <row r="415" s="2" customFormat="1" ht="16.5" customHeight="1">
      <c r="A415" s="29"/>
      <c r="B415" s="30"/>
      <c r="C415" s="189" t="s">
        <v>752</v>
      </c>
      <c r="D415" s="189" t="s">
        <v>126</v>
      </c>
      <c r="E415" s="190" t="s">
        <v>753</v>
      </c>
      <c r="F415" s="191" t="s">
        <v>754</v>
      </c>
      <c r="G415" s="192" t="s">
        <v>193</v>
      </c>
      <c r="H415" s="193">
        <v>300</v>
      </c>
      <c r="I415" s="194">
        <v>80.200000000000003</v>
      </c>
      <c r="J415" s="194">
        <f>ROUND(I415*H415,2)</f>
        <v>24060</v>
      </c>
      <c r="K415" s="191" t="s">
        <v>130</v>
      </c>
      <c r="L415" s="35"/>
      <c r="M415" s="195" t="s">
        <v>17</v>
      </c>
      <c r="N415" s="196" t="s">
        <v>41</v>
      </c>
      <c r="O415" s="197">
        <v>0.11500000000000001</v>
      </c>
      <c r="P415" s="197">
        <f>O415*H415</f>
        <v>34.5</v>
      </c>
      <c r="Q415" s="197">
        <v>1.0000000000000001E-05</v>
      </c>
      <c r="R415" s="197">
        <f>Q415*H415</f>
        <v>0.0030000000000000001</v>
      </c>
      <c r="S415" s="197">
        <v>0</v>
      </c>
      <c r="T415" s="198">
        <f>S415*H415</f>
        <v>0</v>
      </c>
      <c r="U415" s="29"/>
      <c r="V415" s="29"/>
      <c r="W415" s="29"/>
      <c r="X415" s="29"/>
      <c r="Y415" s="29"/>
      <c r="Z415" s="29"/>
      <c r="AA415" s="29"/>
      <c r="AB415" s="29"/>
      <c r="AC415" s="29"/>
      <c r="AD415" s="29"/>
      <c r="AE415" s="29"/>
      <c r="AR415" s="199" t="s">
        <v>219</v>
      </c>
      <c r="AT415" s="199" t="s">
        <v>126</v>
      </c>
      <c r="AU415" s="199" t="s">
        <v>80</v>
      </c>
      <c r="AY415" s="14" t="s">
        <v>123</v>
      </c>
      <c r="BE415" s="200">
        <f>IF(N415="základní",J415,0)</f>
        <v>24060</v>
      </c>
      <c r="BF415" s="200">
        <f>IF(N415="snížená",J415,0)</f>
        <v>0</v>
      </c>
      <c r="BG415" s="200">
        <f>IF(N415="zákl. přenesená",J415,0)</f>
        <v>0</v>
      </c>
      <c r="BH415" s="200">
        <f>IF(N415="sníž. přenesená",J415,0)</f>
        <v>0</v>
      </c>
      <c r="BI415" s="200">
        <f>IF(N415="nulová",J415,0)</f>
        <v>0</v>
      </c>
      <c r="BJ415" s="14" t="s">
        <v>78</v>
      </c>
      <c r="BK415" s="200">
        <f>ROUND(I415*H415,2)</f>
        <v>24060</v>
      </c>
      <c r="BL415" s="14" t="s">
        <v>219</v>
      </c>
      <c r="BM415" s="199" t="s">
        <v>755</v>
      </c>
    </row>
    <row r="416" s="2" customFormat="1">
      <c r="A416" s="29"/>
      <c r="B416" s="30"/>
      <c r="C416" s="31"/>
      <c r="D416" s="201" t="s">
        <v>133</v>
      </c>
      <c r="E416" s="31"/>
      <c r="F416" s="202" t="s">
        <v>756</v>
      </c>
      <c r="G416" s="31"/>
      <c r="H416" s="31"/>
      <c r="I416" s="31"/>
      <c r="J416" s="31"/>
      <c r="K416" s="31"/>
      <c r="L416" s="35"/>
      <c r="M416" s="203"/>
      <c r="N416" s="204"/>
      <c r="O416" s="74"/>
      <c r="P416" s="74"/>
      <c r="Q416" s="74"/>
      <c r="R416" s="74"/>
      <c r="S416" s="74"/>
      <c r="T416" s="75"/>
      <c r="U416" s="29"/>
      <c r="V416" s="29"/>
      <c r="W416" s="29"/>
      <c r="X416" s="29"/>
      <c r="Y416" s="29"/>
      <c r="Z416" s="29"/>
      <c r="AA416" s="29"/>
      <c r="AB416" s="29"/>
      <c r="AC416" s="29"/>
      <c r="AD416" s="29"/>
      <c r="AE416" s="29"/>
      <c r="AT416" s="14" t="s">
        <v>133</v>
      </c>
      <c r="AU416" s="14" t="s">
        <v>80</v>
      </c>
    </row>
    <row r="417" s="2" customFormat="1">
      <c r="A417" s="29"/>
      <c r="B417" s="30"/>
      <c r="C417" s="31"/>
      <c r="D417" s="205" t="s">
        <v>135</v>
      </c>
      <c r="E417" s="31"/>
      <c r="F417" s="206" t="s">
        <v>757</v>
      </c>
      <c r="G417" s="31"/>
      <c r="H417" s="31"/>
      <c r="I417" s="31"/>
      <c r="J417" s="31"/>
      <c r="K417" s="31"/>
      <c r="L417" s="35"/>
      <c r="M417" s="203"/>
      <c r="N417" s="204"/>
      <c r="O417" s="74"/>
      <c r="P417" s="74"/>
      <c r="Q417" s="74"/>
      <c r="R417" s="74"/>
      <c r="S417" s="74"/>
      <c r="T417" s="75"/>
      <c r="U417" s="29"/>
      <c r="V417" s="29"/>
      <c r="W417" s="29"/>
      <c r="X417" s="29"/>
      <c r="Y417" s="29"/>
      <c r="Z417" s="29"/>
      <c r="AA417" s="29"/>
      <c r="AB417" s="29"/>
      <c r="AC417" s="29"/>
      <c r="AD417" s="29"/>
      <c r="AE417" s="29"/>
      <c r="AT417" s="14" t="s">
        <v>135</v>
      </c>
      <c r="AU417" s="14" t="s">
        <v>80</v>
      </c>
    </row>
    <row r="418" s="2" customFormat="1" ht="16.5" customHeight="1">
      <c r="A418" s="29"/>
      <c r="B418" s="30"/>
      <c r="C418" s="207" t="s">
        <v>758</v>
      </c>
      <c r="D418" s="207" t="s">
        <v>210</v>
      </c>
      <c r="E418" s="208" t="s">
        <v>759</v>
      </c>
      <c r="F418" s="209" t="s">
        <v>760</v>
      </c>
      <c r="G418" s="210" t="s">
        <v>193</v>
      </c>
      <c r="H418" s="211">
        <v>350</v>
      </c>
      <c r="I418" s="212">
        <v>34.600000000000001</v>
      </c>
      <c r="J418" s="212">
        <f>ROUND(I418*H418,2)</f>
        <v>12110</v>
      </c>
      <c r="K418" s="209" t="s">
        <v>130</v>
      </c>
      <c r="L418" s="213"/>
      <c r="M418" s="214" t="s">
        <v>17</v>
      </c>
      <c r="N418" s="215" t="s">
        <v>41</v>
      </c>
      <c r="O418" s="197">
        <v>0</v>
      </c>
      <c r="P418" s="197">
        <f>O418*H418</f>
        <v>0</v>
      </c>
      <c r="Q418" s="197">
        <v>0.00022000000000000001</v>
      </c>
      <c r="R418" s="197">
        <f>Q418*H418</f>
        <v>0.076999999999999999</v>
      </c>
      <c r="S418" s="197">
        <v>0</v>
      </c>
      <c r="T418" s="198">
        <f>S418*H418</f>
        <v>0</v>
      </c>
      <c r="U418" s="29"/>
      <c r="V418" s="29"/>
      <c r="W418" s="29"/>
      <c r="X418" s="29"/>
      <c r="Y418" s="29"/>
      <c r="Z418" s="29"/>
      <c r="AA418" s="29"/>
      <c r="AB418" s="29"/>
      <c r="AC418" s="29"/>
      <c r="AD418" s="29"/>
      <c r="AE418" s="29"/>
      <c r="AR418" s="199" t="s">
        <v>316</v>
      </c>
      <c r="AT418" s="199" t="s">
        <v>210</v>
      </c>
      <c r="AU418" s="199" t="s">
        <v>80</v>
      </c>
      <c r="AY418" s="14" t="s">
        <v>123</v>
      </c>
      <c r="BE418" s="200">
        <f>IF(N418="základní",J418,0)</f>
        <v>12110</v>
      </c>
      <c r="BF418" s="200">
        <f>IF(N418="snížená",J418,0)</f>
        <v>0</v>
      </c>
      <c r="BG418" s="200">
        <f>IF(N418="zákl. přenesená",J418,0)</f>
        <v>0</v>
      </c>
      <c r="BH418" s="200">
        <f>IF(N418="sníž. přenesená",J418,0)</f>
        <v>0</v>
      </c>
      <c r="BI418" s="200">
        <f>IF(N418="nulová",J418,0)</f>
        <v>0</v>
      </c>
      <c r="BJ418" s="14" t="s">
        <v>78</v>
      </c>
      <c r="BK418" s="200">
        <f>ROUND(I418*H418,2)</f>
        <v>12110</v>
      </c>
      <c r="BL418" s="14" t="s">
        <v>219</v>
      </c>
      <c r="BM418" s="199" t="s">
        <v>761</v>
      </c>
    </row>
    <row r="419" s="2" customFormat="1">
      <c r="A419" s="29"/>
      <c r="B419" s="30"/>
      <c r="C419" s="31"/>
      <c r="D419" s="201" t="s">
        <v>133</v>
      </c>
      <c r="E419" s="31"/>
      <c r="F419" s="202" t="s">
        <v>760</v>
      </c>
      <c r="G419" s="31"/>
      <c r="H419" s="31"/>
      <c r="I419" s="31"/>
      <c r="J419" s="31"/>
      <c r="K419" s="31"/>
      <c r="L419" s="35"/>
      <c r="M419" s="203"/>
      <c r="N419" s="204"/>
      <c r="O419" s="74"/>
      <c r="P419" s="74"/>
      <c r="Q419" s="74"/>
      <c r="R419" s="74"/>
      <c r="S419" s="74"/>
      <c r="T419" s="75"/>
      <c r="U419" s="29"/>
      <c r="V419" s="29"/>
      <c r="W419" s="29"/>
      <c r="X419" s="29"/>
      <c r="Y419" s="29"/>
      <c r="Z419" s="29"/>
      <c r="AA419" s="29"/>
      <c r="AB419" s="29"/>
      <c r="AC419" s="29"/>
      <c r="AD419" s="29"/>
      <c r="AE419" s="29"/>
      <c r="AT419" s="14" t="s">
        <v>133</v>
      </c>
      <c r="AU419" s="14" t="s">
        <v>80</v>
      </c>
    </row>
    <row r="420" s="2" customFormat="1" ht="24.15" customHeight="1">
      <c r="A420" s="29"/>
      <c r="B420" s="30"/>
      <c r="C420" s="189" t="s">
        <v>762</v>
      </c>
      <c r="D420" s="189" t="s">
        <v>126</v>
      </c>
      <c r="E420" s="190" t="s">
        <v>763</v>
      </c>
      <c r="F420" s="191" t="s">
        <v>764</v>
      </c>
      <c r="G420" s="192" t="s">
        <v>300</v>
      </c>
      <c r="H420" s="193">
        <v>40</v>
      </c>
      <c r="I420" s="194">
        <v>627</v>
      </c>
      <c r="J420" s="194">
        <f>ROUND(I420*H420,2)</f>
        <v>25080</v>
      </c>
      <c r="K420" s="191" t="s">
        <v>130</v>
      </c>
      <c r="L420" s="35"/>
      <c r="M420" s="195" t="s">
        <v>17</v>
      </c>
      <c r="N420" s="196" t="s">
        <v>41</v>
      </c>
      <c r="O420" s="197">
        <v>0.67200000000000004</v>
      </c>
      <c r="P420" s="197">
        <f>O420*H420</f>
        <v>26.880000000000003</v>
      </c>
      <c r="Q420" s="197">
        <v>0</v>
      </c>
      <c r="R420" s="197">
        <f>Q420*H420</f>
        <v>0</v>
      </c>
      <c r="S420" s="197">
        <v>0</v>
      </c>
      <c r="T420" s="198">
        <f>S420*H420</f>
        <v>0</v>
      </c>
      <c r="U420" s="29"/>
      <c r="V420" s="29"/>
      <c r="W420" s="29"/>
      <c r="X420" s="29"/>
      <c r="Y420" s="29"/>
      <c r="Z420" s="29"/>
      <c r="AA420" s="29"/>
      <c r="AB420" s="29"/>
      <c r="AC420" s="29"/>
      <c r="AD420" s="29"/>
      <c r="AE420" s="29"/>
      <c r="AR420" s="199" t="s">
        <v>219</v>
      </c>
      <c r="AT420" s="199" t="s">
        <v>126</v>
      </c>
      <c r="AU420" s="199" t="s">
        <v>80</v>
      </c>
      <c r="AY420" s="14" t="s">
        <v>123</v>
      </c>
      <c r="BE420" s="200">
        <f>IF(N420="základní",J420,0)</f>
        <v>25080</v>
      </c>
      <c r="BF420" s="200">
        <f>IF(N420="snížená",J420,0)</f>
        <v>0</v>
      </c>
      <c r="BG420" s="200">
        <f>IF(N420="zákl. přenesená",J420,0)</f>
        <v>0</v>
      </c>
      <c r="BH420" s="200">
        <f>IF(N420="sníž. přenesená",J420,0)</f>
        <v>0</v>
      </c>
      <c r="BI420" s="200">
        <f>IF(N420="nulová",J420,0)</f>
        <v>0</v>
      </c>
      <c r="BJ420" s="14" t="s">
        <v>78</v>
      </c>
      <c r="BK420" s="200">
        <f>ROUND(I420*H420,2)</f>
        <v>25080</v>
      </c>
      <c r="BL420" s="14" t="s">
        <v>219</v>
      </c>
      <c r="BM420" s="199" t="s">
        <v>765</v>
      </c>
    </row>
    <row r="421" s="2" customFormat="1">
      <c r="A421" s="29"/>
      <c r="B421" s="30"/>
      <c r="C421" s="31"/>
      <c r="D421" s="201" t="s">
        <v>133</v>
      </c>
      <c r="E421" s="31"/>
      <c r="F421" s="202" t="s">
        <v>766</v>
      </c>
      <c r="G421" s="31"/>
      <c r="H421" s="31"/>
      <c r="I421" s="31"/>
      <c r="J421" s="31"/>
      <c r="K421" s="31"/>
      <c r="L421" s="35"/>
      <c r="M421" s="203"/>
      <c r="N421" s="204"/>
      <c r="O421" s="74"/>
      <c r="P421" s="74"/>
      <c r="Q421" s="74"/>
      <c r="R421" s="74"/>
      <c r="S421" s="74"/>
      <c r="T421" s="75"/>
      <c r="U421" s="29"/>
      <c r="V421" s="29"/>
      <c r="W421" s="29"/>
      <c r="X421" s="29"/>
      <c r="Y421" s="29"/>
      <c r="Z421" s="29"/>
      <c r="AA421" s="29"/>
      <c r="AB421" s="29"/>
      <c r="AC421" s="29"/>
      <c r="AD421" s="29"/>
      <c r="AE421" s="29"/>
      <c r="AT421" s="14" t="s">
        <v>133</v>
      </c>
      <c r="AU421" s="14" t="s">
        <v>80</v>
      </c>
    </row>
    <row r="422" s="2" customFormat="1">
      <c r="A422" s="29"/>
      <c r="B422" s="30"/>
      <c r="C422" s="31"/>
      <c r="D422" s="205" t="s">
        <v>135</v>
      </c>
      <c r="E422" s="31"/>
      <c r="F422" s="206" t="s">
        <v>767</v>
      </c>
      <c r="G422" s="31"/>
      <c r="H422" s="31"/>
      <c r="I422" s="31"/>
      <c r="J422" s="31"/>
      <c r="K422" s="31"/>
      <c r="L422" s="35"/>
      <c r="M422" s="203"/>
      <c r="N422" s="204"/>
      <c r="O422" s="74"/>
      <c r="P422" s="74"/>
      <c r="Q422" s="74"/>
      <c r="R422" s="74"/>
      <c r="S422" s="74"/>
      <c r="T422" s="75"/>
      <c r="U422" s="29"/>
      <c r="V422" s="29"/>
      <c r="W422" s="29"/>
      <c r="X422" s="29"/>
      <c r="Y422" s="29"/>
      <c r="Z422" s="29"/>
      <c r="AA422" s="29"/>
      <c r="AB422" s="29"/>
      <c r="AC422" s="29"/>
      <c r="AD422" s="29"/>
      <c r="AE422" s="29"/>
      <c r="AT422" s="14" t="s">
        <v>135</v>
      </c>
      <c r="AU422" s="14" t="s">
        <v>80</v>
      </c>
    </row>
    <row r="423" s="12" customFormat="1" ht="22.8" customHeight="1">
      <c r="A423" s="12"/>
      <c r="B423" s="174"/>
      <c r="C423" s="175"/>
      <c r="D423" s="176" t="s">
        <v>69</v>
      </c>
      <c r="E423" s="187" t="s">
        <v>768</v>
      </c>
      <c r="F423" s="187" t="s">
        <v>769</v>
      </c>
      <c r="G423" s="175"/>
      <c r="H423" s="175"/>
      <c r="I423" s="175"/>
      <c r="J423" s="188">
        <f>BK423</f>
        <v>2053735</v>
      </c>
      <c r="K423" s="175"/>
      <c r="L423" s="179"/>
      <c r="M423" s="180"/>
      <c r="N423" s="181"/>
      <c r="O423" s="181"/>
      <c r="P423" s="182">
        <f>SUM(P424:P449)</f>
        <v>1655</v>
      </c>
      <c r="Q423" s="181"/>
      <c r="R423" s="182">
        <f>SUM(R424:R449)</f>
        <v>9.1997</v>
      </c>
      <c r="S423" s="181"/>
      <c r="T423" s="183">
        <f>SUM(T424:T449)</f>
        <v>81.5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184" t="s">
        <v>80</v>
      </c>
      <c r="AT423" s="185" t="s">
        <v>69</v>
      </c>
      <c r="AU423" s="185" t="s">
        <v>78</v>
      </c>
      <c r="AY423" s="184" t="s">
        <v>123</v>
      </c>
      <c r="BK423" s="186">
        <f>SUM(BK424:BK449)</f>
        <v>2053735</v>
      </c>
    </row>
    <row r="424" s="2" customFormat="1" ht="37.8" customHeight="1">
      <c r="A424" s="29"/>
      <c r="B424" s="30"/>
      <c r="C424" s="189" t="s">
        <v>770</v>
      </c>
      <c r="D424" s="189" t="s">
        <v>126</v>
      </c>
      <c r="E424" s="190" t="s">
        <v>771</v>
      </c>
      <c r="F424" s="191" t="s">
        <v>772</v>
      </c>
      <c r="G424" s="192" t="s">
        <v>139</v>
      </c>
      <c r="H424" s="193">
        <v>1000</v>
      </c>
      <c r="I424" s="194">
        <v>561</v>
      </c>
      <c r="J424" s="194">
        <f>ROUND(I424*H424,2)</f>
        <v>561000</v>
      </c>
      <c r="K424" s="191" t="s">
        <v>130</v>
      </c>
      <c r="L424" s="35"/>
      <c r="M424" s="195" t="s">
        <v>17</v>
      </c>
      <c r="N424" s="196" t="s">
        <v>41</v>
      </c>
      <c r="O424" s="197">
        <v>0.39700000000000002</v>
      </c>
      <c r="P424" s="197">
        <f>O424*H424</f>
        <v>397</v>
      </c>
      <c r="Q424" s="197">
        <v>0.0035000000000000001</v>
      </c>
      <c r="R424" s="197">
        <f>Q424*H424</f>
        <v>3.5</v>
      </c>
      <c r="S424" s="197">
        <v>0</v>
      </c>
      <c r="T424" s="198">
        <f>S424*H424</f>
        <v>0</v>
      </c>
      <c r="U424" s="29"/>
      <c r="V424" s="29"/>
      <c r="W424" s="29"/>
      <c r="X424" s="29"/>
      <c r="Y424" s="29"/>
      <c r="Z424" s="29"/>
      <c r="AA424" s="29"/>
      <c r="AB424" s="29"/>
      <c r="AC424" s="29"/>
      <c r="AD424" s="29"/>
      <c r="AE424" s="29"/>
      <c r="AR424" s="199" t="s">
        <v>219</v>
      </c>
      <c r="AT424" s="199" t="s">
        <v>126</v>
      </c>
      <c r="AU424" s="199" t="s">
        <v>80</v>
      </c>
      <c r="AY424" s="14" t="s">
        <v>123</v>
      </c>
      <c r="BE424" s="200">
        <f>IF(N424="základní",J424,0)</f>
        <v>561000</v>
      </c>
      <c r="BF424" s="200">
        <f>IF(N424="snížená",J424,0)</f>
        <v>0</v>
      </c>
      <c r="BG424" s="200">
        <f>IF(N424="zákl. přenesená",J424,0)</f>
        <v>0</v>
      </c>
      <c r="BH424" s="200">
        <f>IF(N424="sníž. přenesená",J424,0)</f>
        <v>0</v>
      </c>
      <c r="BI424" s="200">
        <f>IF(N424="nulová",J424,0)</f>
        <v>0</v>
      </c>
      <c r="BJ424" s="14" t="s">
        <v>78</v>
      </c>
      <c r="BK424" s="200">
        <f>ROUND(I424*H424,2)</f>
        <v>561000</v>
      </c>
      <c r="BL424" s="14" t="s">
        <v>219</v>
      </c>
      <c r="BM424" s="199" t="s">
        <v>773</v>
      </c>
    </row>
    <row r="425" s="2" customFormat="1">
      <c r="A425" s="29"/>
      <c r="B425" s="30"/>
      <c r="C425" s="31"/>
      <c r="D425" s="201" t="s">
        <v>133</v>
      </c>
      <c r="E425" s="31"/>
      <c r="F425" s="202" t="s">
        <v>774</v>
      </c>
      <c r="G425" s="31"/>
      <c r="H425" s="31"/>
      <c r="I425" s="31"/>
      <c r="J425" s="31"/>
      <c r="K425" s="31"/>
      <c r="L425" s="35"/>
      <c r="M425" s="203"/>
      <c r="N425" s="204"/>
      <c r="O425" s="74"/>
      <c r="P425" s="74"/>
      <c r="Q425" s="74"/>
      <c r="R425" s="74"/>
      <c r="S425" s="74"/>
      <c r="T425" s="75"/>
      <c r="U425" s="29"/>
      <c r="V425" s="29"/>
      <c r="W425" s="29"/>
      <c r="X425" s="29"/>
      <c r="Y425" s="29"/>
      <c r="Z425" s="29"/>
      <c r="AA425" s="29"/>
      <c r="AB425" s="29"/>
      <c r="AC425" s="29"/>
      <c r="AD425" s="29"/>
      <c r="AE425" s="29"/>
      <c r="AT425" s="14" t="s">
        <v>133</v>
      </c>
      <c r="AU425" s="14" t="s">
        <v>80</v>
      </c>
    </row>
    <row r="426" s="2" customFormat="1">
      <c r="A426" s="29"/>
      <c r="B426" s="30"/>
      <c r="C426" s="31"/>
      <c r="D426" s="205" t="s">
        <v>135</v>
      </c>
      <c r="E426" s="31"/>
      <c r="F426" s="206" t="s">
        <v>775</v>
      </c>
      <c r="G426" s="31"/>
      <c r="H426" s="31"/>
      <c r="I426" s="31"/>
      <c r="J426" s="31"/>
      <c r="K426" s="31"/>
      <c r="L426" s="35"/>
      <c r="M426" s="203"/>
      <c r="N426" s="204"/>
      <c r="O426" s="74"/>
      <c r="P426" s="74"/>
      <c r="Q426" s="74"/>
      <c r="R426" s="74"/>
      <c r="S426" s="74"/>
      <c r="T426" s="75"/>
      <c r="U426" s="29"/>
      <c r="V426" s="29"/>
      <c r="W426" s="29"/>
      <c r="X426" s="29"/>
      <c r="Y426" s="29"/>
      <c r="Z426" s="29"/>
      <c r="AA426" s="29"/>
      <c r="AB426" s="29"/>
      <c r="AC426" s="29"/>
      <c r="AD426" s="29"/>
      <c r="AE426" s="29"/>
      <c r="AT426" s="14" t="s">
        <v>135</v>
      </c>
      <c r="AU426" s="14" t="s">
        <v>80</v>
      </c>
    </row>
    <row r="427" s="2" customFormat="1" ht="16.5" customHeight="1">
      <c r="A427" s="29"/>
      <c r="B427" s="30"/>
      <c r="C427" s="189" t="s">
        <v>776</v>
      </c>
      <c r="D427" s="189" t="s">
        <v>126</v>
      </c>
      <c r="E427" s="190" t="s">
        <v>777</v>
      </c>
      <c r="F427" s="191" t="s">
        <v>778</v>
      </c>
      <c r="G427" s="192" t="s">
        <v>139</v>
      </c>
      <c r="H427" s="193">
        <v>1000</v>
      </c>
      <c r="I427" s="194">
        <v>63</v>
      </c>
      <c r="J427" s="194">
        <f>ROUND(I427*H427,2)</f>
        <v>63000</v>
      </c>
      <c r="K427" s="191" t="s">
        <v>130</v>
      </c>
      <c r="L427" s="35"/>
      <c r="M427" s="195" t="s">
        <v>17</v>
      </c>
      <c r="N427" s="196" t="s">
        <v>41</v>
      </c>
      <c r="O427" s="197">
        <v>0.043999999999999997</v>
      </c>
      <c r="P427" s="197">
        <f>O427*H427</f>
        <v>44</v>
      </c>
      <c r="Q427" s="197">
        <v>0.00029999999999999997</v>
      </c>
      <c r="R427" s="197">
        <f>Q427*H427</f>
        <v>0.29999999999999999</v>
      </c>
      <c r="S427" s="197">
        <v>0</v>
      </c>
      <c r="T427" s="198">
        <f>S427*H427</f>
        <v>0</v>
      </c>
      <c r="U427" s="29"/>
      <c r="V427" s="29"/>
      <c r="W427" s="29"/>
      <c r="X427" s="29"/>
      <c r="Y427" s="29"/>
      <c r="Z427" s="29"/>
      <c r="AA427" s="29"/>
      <c r="AB427" s="29"/>
      <c r="AC427" s="29"/>
      <c r="AD427" s="29"/>
      <c r="AE427" s="29"/>
      <c r="AR427" s="199" t="s">
        <v>219</v>
      </c>
      <c r="AT427" s="199" t="s">
        <v>126</v>
      </c>
      <c r="AU427" s="199" t="s">
        <v>80</v>
      </c>
      <c r="AY427" s="14" t="s">
        <v>123</v>
      </c>
      <c r="BE427" s="200">
        <f>IF(N427="základní",J427,0)</f>
        <v>63000</v>
      </c>
      <c r="BF427" s="200">
        <f>IF(N427="snížená",J427,0)</f>
        <v>0</v>
      </c>
      <c r="BG427" s="200">
        <f>IF(N427="zákl. přenesená",J427,0)</f>
        <v>0</v>
      </c>
      <c r="BH427" s="200">
        <f>IF(N427="sníž. přenesená",J427,0)</f>
        <v>0</v>
      </c>
      <c r="BI427" s="200">
        <f>IF(N427="nulová",J427,0)</f>
        <v>0</v>
      </c>
      <c r="BJ427" s="14" t="s">
        <v>78</v>
      </c>
      <c r="BK427" s="200">
        <f>ROUND(I427*H427,2)</f>
        <v>63000</v>
      </c>
      <c r="BL427" s="14" t="s">
        <v>219</v>
      </c>
      <c r="BM427" s="199" t="s">
        <v>779</v>
      </c>
    </row>
    <row r="428" s="2" customFormat="1">
      <c r="A428" s="29"/>
      <c r="B428" s="30"/>
      <c r="C428" s="31"/>
      <c r="D428" s="201" t="s">
        <v>133</v>
      </c>
      <c r="E428" s="31"/>
      <c r="F428" s="202" t="s">
        <v>780</v>
      </c>
      <c r="G428" s="31"/>
      <c r="H428" s="31"/>
      <c r="I428" s="31"/>
      <c r="J428" s="31"/>
      <c r="K428" s="31"/>
      <c r="L428" s="35"/>
      <c r="M428" s="203"/>
      <c r="N428" s="204"/>
      <c r="O428" s="74"/>
      <c r="P428" s="74"/>
      <c r="Q428" s="74"/>
      <c r="R428" s="74"/>
      <c r="S428" s="74"/>
      <c r="T428" s="75"/>
      <c r="U428" s="29"/>
      <c r="V428" s="29"/>
      <c r="W428" s="29"/>
      <c r="X428" s="29"/>
      <c r="Y428" s="29"/>
      <c r="Z428" s="29"/>
      <c r="AA428" s="29"/>
      <c r="AB428" s="29"/>
      <c r="AC428" s="29"/>
      <c r="AD428" s="29"/>
      <c r="AE428" s="29"/>
      <c r="AT428" s="14" t="s">
        <v>133</v>
      </c>
      <c r="AU428" s="14" t="s">
        <v>80</v>
      </c>
    </row>
    <row r="429" s="2" customFormat="1">
      <c r="A429" s="29"/>
      <c r="B429" s="30"/>
      <c r="C429" s="31"/>
      <c r="D429" s="205" t="s">
        <v>135</v>
      </c>
      <c r="E429" s="31"/>
      <c r="F429" s="206" t="s">
        <v>781</v>
      </c>
      <c r="G429" s="31"/>
      <c r="H429" s="31"/>
      <c r="I429" s="31"/>
      <c r="J429" s="31"/>
      <c r="K429" s="31"/>
      <c r="L429" s="35"/>
      <c r="M429" s="203"/>
      <c r="N429" s="204"/>
      <c r="O429" s="74"/>
      <c r="P429" s="74"/>
      <c r="Q429" s="74"/>
      <c r="R429" s="74"/>
      <c r="S429" s="74"/>
      <c r="T429" s="75"/>
      <c r="U429" s="29"/>
      <c r="V429" s="29"/>
      <c r="W429" s="29"/>
      <c r="X429" s="29"/>
      <c r="Y429" s="29"/>
      <c r="Z429" s="29"/>
      <c r="AA429" s="29"/>
      <c r="AB429" s="29"/>
      <c r="AC429" s="29"/>
      <c r="AD429" s="29"/>
      <c r="AE429" s="29"/>
      <c r="AT429" s="14" t="s">
        <v>135</v>
      </c>
      <c r="AU429" s="14" t="s">
        <v>80</v>
      </c>
    </row>
    <row r="430" s="2" customFormat="1" ht="24.15" customHeight="1">
      <c r="A430" s="29"/>
      <c r="B430" s="30"/>
      <c r="C430" s="189" t="s">
        <v>782</v>
      </c>
      <c r="D430" s="189" t="s">
        <v>126</v>
      </c>
      <c r="E430" s="190" t="s">
        <v>783</v>
      </c>
      <c r="F430" s="191" t="s">
        <v>784</v>
      </c>
      <c r="G430" s="192" t="s">
        <v>139</v>
      </c>
      <c r="H430" s="193">
        <v>1000</v>
      </c>
      <c r="I430" s="194">
        <v>137</v>
      </c>
      <c r="J430" s="194">
        <f>ROUND(I430*H430,2)</f>
        <v>137000</v>
      </c>
      <c r="K430" s="191" t="s">
        <v>130</v>
      </c>
      <c r="L430" s="35"/>
      <c r="M430" s="195" t="s">
        <v>17</v>
      </c>
      <c r="N430" s="196" t="s">
        <v>41</v>
      </c>
      <c r="O430" s="197">
        <v>0.29499999999999998</v>
      </c>
      <c r="P430" s="197">
        <f>O430*H430</f>
        <v>295</v>
      </c>
      <c r="Q430" s="197">
        <v>0</v>
      </c>
      <c r="R430" s="197">
        <f>Q430*H430</f>
        <v>0</v>
      </c>
      <c r="S430" s="197">
        <v>0.081500000000000003</v>
      </c>
      <c r="T430" s="198">
        <f>S430*H430</f>
        <v>81.5</v>
      </c>
      <c r="U430" s="29"/>
      <c r="V430" s="29"/>
      <c r="W430" s="29"/>
      <c r="X430" s="29"/>
      <c r="Y430" s="29"/>
      <c r="Z430" s="29"/>
      <c r="AA430" s="29"/>
      <c r="AB430" s="29"/>
      <c r="AC430" s="29"/>
      <c r="AD430" s="29"/>
      <c r="AE430" s="29"/>
      <c r="AR430" s="199" t="s">
        <v>219</v>
      </c>
      <c r="AT430" s="199" t="s">
        <v>126</v>
      </c>
      <c r="AU430" s="199" t="s">
        <v>80</v>
      </c>
      <c r="AY430" s="14" t="s">
        <v>123</v>
      </c>
      <c r="BE430" s="200">
        <f>IF(N430="základní",J430,0)</f>
        <v>137000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4" t="s">
        <v>78</v>
      </c>
      <c r="BK430" s="200">
        <f>ROUND(I430*H430,2)</f>
        <v>137000</v>
      </c>
      <c r="BL430" s="14" t="s">
        <v>219</v>
      </c>
      <c r="BM430" s="199" t="s">
        <v>785</v>
      </c>
    </row>
    <row r="431" s="2" customFormat="1">
      <c r="A431" s="29"/>
      <c r="B431" s="30"/>
      <c r="C431" s="31"/>
      <c r="D431" s="201" t="s">
        <v>133</v>
      </c>
      <c r="E431" s="31"/>
      <c r="F431" s="202" t="s">
        <v>786</v>
      </c>
      <c r="G431" s="31"/>
      <c r="H431" s="31"/>
      <c r="I431" s="31"/>
      <c r="J431" s="31"/>
      <c r="K431" s="31"/>
      <c r="L431" s="35"/>
      <c r="M431" s="203"/>
      <c r="N431" s="204"/>
      <c r="O431" s="74"/>
      <c r="P431" s="74"/>
      <c r="Q431" s="74"/>
      <c r="R431" s="74"/>
      <c r="S431" s="74"/>
      <c r="T431" s="75"/>
      <c r="U431" s="29"/>
      <c r="V431" s="29"/>
      <c r="W431" s="29"/>
      <c r="X431" s="29"/>
      <c r="Y431" s="29"/>
      <c r="Z431" s="29"/>
      <c r="AA431" s="29"/>
      <c r="AB431" s="29"/>
      <c r="AC431" s="29"/>
      <c r="AD431" s="29"/>
      <c r="AE431" s="29"/>
      <c r="AT431" s="14" t="s">
        <v>133</v>
      </c>
      <c r="AU431" s="14" t="s">
        <v>80</v>
      </c>
    </row>
    <row r="432" s="2" customFormat="1">
      <c r="A432" s="29"/>
      <c r="B432" s="30"/>
      <c r="C432" s="31"/>
      <c r="D432" s="205" t="s">
        <v>135</v>
      </c>
      <c r="E432" s="31"/>
      <c r="F432" s="206" t="s">
        <v>787</v>
      </c>
      <c r="G432" s="31"/>
      <c r="H432" s="31"/>
      <c r="I432" s="31"/>
      <c r="J432" s="31"/>
      <c r="K432" s="31"/>
      <c r="L432" s="35"/>
      <c r="M432" s="203"/>
      <c r="N432" s="204"/>
      <c r="O432" s="74"/>
      <c r="P432" s="74"/>
      <c r="Q432" s="74"/>
      <c r="R432" s="74"/>
      <c r="S432" s="74"/>
      <c r="T432" s="75"/>
      <c r="U432" s="29"/>
      <c r="V432" s="29"/>
      <c r="W432" s="29"/>
      <c r="X432" s="29"/>
      <c r="Y432" s="29"/>
      <c r="Z432" s="29"/>
      <c r="AA432" s="29"/>
      <c r="AB432" s="29"/>
      <c r="AC432" s="29"/>
      <c r="AD432" s="29"/>
      <c r="AE432" s="29"/>
      <c r="AT432" s="14" t="s">
        <v>135</v>
      </c>
      <c r="AU432" s="14" t="s">
        <v>80</v>
      </c>
    </row>
    <row r="433" s="2" customFormat="1" ht="33" customHeight="1">
      <c r="A433" s="29"/>
      <c r="B433" s="30"/>
      <c r="C433" s="189" t="s">
        <v>788</v>
      </c>
      <c r="D433" s="189" t="s">
        <v>126</v>
      </c>
      <c r="E433" s="190" t="s">
        <v>789</v>
      </c>
      <c r="F433" s="191" t="s">
        <v>790</v>
      </c>
      <c r="G433" s="192" t="s">
        <v>139</v>
      </c>
      <c r="H433" s="193">
        <v>1000</v>
      </c>
      <c r="I433" s="194">
        <v>802</v>
      </c>
      <c r="J433" s="194">
        <f>ROUND(I433*H433,2)</f>
        <v>802000</v>
      </c>
      <c r="K433" s="191" t="s">
        <v>130</v>
      </c>
      <c r="L433" s="35"/>
      <c r="M433" s="195" t="s">
        <v>17</v>
      </c>
      <c r="N433" s="196" t="s">
        <v>41</v>
      </c>
      <c r="O433" s="197">
        <v>0.89000000000000001</v>
      </c>
      <c r="P433" s="197">
        <f>O433*H433</f>
        <v>890</v>
      </c>
      <c r="Q433" s="197">
        <v>0.0053499999999999997</v>
      </c>
      <c r="R433" s="197">
        <f>Q433*H433</f>
        <v>5.3499999999999996</v>
      </c>
      <c r="S433" s="197">
        <v>0</v>
      </c>
      <c r="T433" s="198">
        <f>S433*H433</f>
        <v>0</v>
      </c>
      <c r="U433" s="29"/>
      <c r="V433" s="29"/>
      <c r="W433" s="29"/>
      <c r="X433" s="29"/>
      <c r="Y433" s="29"/>
      <c r="Z433" s="29"/>
      <c r="AA433" s="29"/>
      <c r="AB433" s="29"/>
      <c r="AC433" s="29"/>
      <c r="AD433" s="29"/>
      <c r="AE433" s="29"/>
      <c r="AR433" s="199" t="s">
        <v>219</v>
      </c>
      <c r="AT433" s="199" t="s">
        <v>126</v>
      </c>
      <c r="AU433" s="199" t="s">
        <v>80</v>
      </c>
      <c r="AY433" s="14" t="s">
        <v>123</v>
      </c>
      <c r="BE433" s="200">
        <f>IF(N433="základní",J433,0)</f>
        <v>802000</v>
      </c>
      <c r="BF433" s="200">
        <f>IF(N433="snížená",J433,0)</f>
        <v>0</v>
      </c>
      <c r="BG433" s="200">
        <f>IF(N433="zákl. přenesená",J433,0)</f>
        <v>0</v>
      </c>
      <c r="BH433" s="200">
        <f>IF(N433="sníž. přenesená",J433,0)</f>
        <v>0</v>
      </c>
      <c r="BI433" s="200">
        <f>IF(N433="nulová",J433,0)</f>
        <v>0</v>
      </c>
      <c r="BJ433" s="14" t="s">
        <v>78</v>
      </c>
      <c r="BK433" s="200">
        <f>ROUND(I433*H433,2)</f>
        <v>802000</v>
      </c>
      <c r="BL433" s="14" t="s">
        <v>219</v>
      </c>
      <c r="BM433" s="199" t="s">
        <v>791</v>
      </c>
    </row>
    <row r="434" s="2" customFormat="1">
      <c r="A434" s="29"/>
      <c r="B434" s="30"/>
      <c r="C434" s="31"/>
      <c r="D434" s="201" t="s">
        <v>133</v>
      </c>
      <c r="E434" s="31"/>
      <c r="F434" s="202" t="s">
        <v>792</v>
      </c>
      <c r="G434" s="31"/>
      <c r="H434" s="31"/>
      <c r="I434" s="31"/>
      <c r="J434" s="31"/>
      <c r="K434" s="31"/>
      <c r="L434" s="35"/>
      <c r="M434" s="203"/>
      <c r="N434" s="204"/>
      <c r="O434" s="74"/>
      <c r="P434" s="74"/>
      <c r="Q434" s="74"/>
      <c r="R434" s="74"/>
      <c r="S434" s="74"/>
      <c r="T434" s="75"/>
      <c r="U434" s="29"/>
      <c r="V434" s="29"/>
      <c r="W434" s="29"/>
      <c r="X434" s="29"/>
      <c r="Y434" s="29"/>
      <c r="Z434" s="29"/>
      <c r="AA434" s="29"/>
      <c r="AB434" s="29"/>
      <c r="AC434" s="29"/>
      <c r="AD434" s="29"/>
      <c r="AE434" s="29"/>
      <c r="AT434" s="14" t="s">
        <v>133</v>
      </c>
      <c r="AU434" s="14" t="s">
        <v>80</v>
      </c>
    </row>
    <row r="435" s="2" customFormat="1">
      <c r="A435" s="29"/>
      <c r="B435" s="30"/>
      <c r="C435" s="31"/>
      <c r="D435" s="205" t="s">
        <v>135</v>
      </c>
      <c r="E435" s="31"/>
      <c r="F435" s="206" t="s">
        <v>793</v>
      </c>
      <c r="G435" s="31"/>
      <c r="H435" s="31"/>
      <c r="I435" s="31"/>
      <c r="J435" s="31"/>
      <c r="K435" s="31"/>
      <c r="L435" s="35"/>
      <c r="M435" s="203"/>
      <c r="N435" s="204"/>
      <c r="O435" s="74"/>
      <c r="P435" s="74"/>
      <c r="Q435" s="74"/>
      <c r="R435" s="74"/>
      <c r="S435" s="74"/>
      <c r="T435" s="75"/>
      <c r="U435" s="29"/>
      <c r="V435" s="29"/>
      <c r="W435" s="29"/>
      <c r="X435" s="29"/>
      <c r="Y435" s="29"/>
      <c r="Z435" s="29"/>
      <c r="AA435" s="29"/>
      <c r="AB435" s="29"/>
      <c r="AC435" s="29"/>
      <c r="AD435" s="29"/>
      <c r="AE435" s="29"/>
      <c r="AT435" s="14" t="s">
        <v>135</v>
      </c>
      <c r="AU435" s="14" t="s">
        <v>80</v>
      </c>
    </row>
    <row r="436" s="2" customFormat="1" ht="16.5" customHeight="1">
      <c r="A436" s="29"/>
      <c r="B436" s="30"/>
      <c r="C436" s="207" t="s">
        <v>794</v>
      </c>
      <c r="D436" s="207" t="s">
        <v>210</v>
      </c>
      <c r="E436" s="208" t="s">
        <v>795</v>
      </c>
      <c r="F436" s="209" t="s">
        <v>796</v>
      </c>
      <c r="G436" s="210" t="s">
        <v>139</v>
      </c>
      <c r="H436" s="211">
        <v>1050</v>
      </c>
      <c r="I436" s="212">
        <v>310</v>
      </c>
      <c r="J436" s="212">
        <f>ROUND(I436*H436,2)</f>
        <v>325500</v>
      </c>
      <c r="K436" s="209" t="s">
        <v>17</v>
      </c>
      <c r="L436" s="213"/>
      <c r="M436" s="214" t="s">
        <v>17</v>
      </c>
      <c r="N436" s="215" t="s">
        <v>41</v>
      </c>
      <c r="O436" s="197">
        <v>0</v>
      </c>
      <c r="P436" s="197">
        <f>O436*H436</f>
        <v>0</v>
      </c>
      <c r="Q436" s="197">
        <v>0</v>
      </c>
      <c r="R436" s="197">
        <f>Q436*H436</f>
        <v>0</v>
      </c>
      <c r="S436" s="197">
        <v>0</v>
      </c>
      <c r="T436" s="198">
        <f>S436*H436</f>
        <v>0</v>
      </c>
      <c r="U436" s="29"/>
      <c r="V436" s="29"/>
      <c r="W436" s="29"/>
      <c r="X436" s="29"/>
      <c r="Y436" s="29"/>
      <c r="Z436" s="29"/>
      <c r="AA436" s="29"/>
      <c r="AB436" s="29"/>
      <c r="AC436" s="29"/>
      <c r="AD436" s="29"/>
      <c r="AE436" s="29"/>
      <c r="AR436" s="199" t="s">
        <v>316</v>
      </c>
      <c r="AT436" s="199" t="s">
        <v>210</v>
      </c>
      <c r="AU436" s="199" t="s">
        <v>80</v>
      </c>
      <c r="AY436" s="14" t="s">
        <v>123</v>
      </c>
      <c r="BE436" s="200">
        <f>IF(N436="základní",J436,0)</f>
        <v>325500</v>
      </c>
      <c r="BF436" s="200">
        <f>IF(N436="snížená",J436,0)</f>
        <v>0</v>
      </c>
      <c r="BG436" s="200">
        <f>IF(N436="zákl. přenesená",J436,0)</f>
        <v>0</v>
      </c>
      <c r="BH436" s="200">
        <f>IF(N436="sníž. přenesená",J436,0)</f>
        <v>0</v>
      </c>
      <c r="BI436" s="200">
        <f>IF(N436="nulová",J436,0)</f>
        <v>0</v>
      </c>
      <c r="BJ436" s="14" t="s">
        <v>78</v>
      </c>
      <c r="BK436" s="200">
        <f>ROUND(I436*H436,2)</f>
        <v>325500</v>
      </c>
      <c r="BL436" s="14" t="s">
        <v>219</v>
      </c>
      <c r="BM436" s="199" t="s">
        <v>797</v>
      </c>
    </row>
    <row r="437" s="2" customFormat="1">
      <c r="A437" s="29"/>
      <c r="B437" s="30"/>
      <c r="C437" s="31"/>
      <c r="D437" s="201" t="s">
        <v>133</v>
      </c>
      <c r="E437" s="31"/>
      <c r="F437" s="202" t="s">
        <v>796</v>
      </c>
      <c r="G437" s="31"/>
      <c r="H437" s="31"/>
      <c r="I437" s="31"/>
      <c r="J437" s="31"/>
      <c r="K437" s="31"/>
      <c r="L437" s="35"/>
      <c r="M437" s="203"/>
      <c r="N437" s="204"/>
      <c r="O437" s="74"/>
      <c r="P437" s="74"/>
      <c r="Q437" s="74"/>
      <c r="R437" s="74"/>
      <c r="S437" s="74"/>
      <c r="T437" s="75"/>
      <c r="U437" s="29"/>
      <c r="V437" s="29"/>
      <c r="W437" s="29"/>
      <c r="X437" s="29"/>
      <c r="Y437" s="29"/>
      <c r="Z437" s="29"/>
      <c r="AA437" s="29"/>
      <c r="AB437" s="29"/>
      <c r="AC437" s="29"/>
      <c r="AD437" s="29"/>
      <c r="AE437" s="29"/>
      <c r="AT437" s="14" t="s">
        <v>133</v>
      </c>
      <c r="AU437" s="14" t="s">
        <v>80</v>
      </c>
    </row>
    <row r="438" s="2" customFormat="1" ht="24.15" customHeight="1">
      <c r="A438" s="29"/>
      <c r="B438" s="30"/>
      <c r="C438" s="189" t="s">
        <v>798</v>
      </c>
      <c r="D438" s="189" t="s">
        <v>126</v>
      </c>
      <c r="E438" s="190" t="s">
        <v>799</v>
      </c>
      <c r="F438" s="191" t="s">
        <v>800</v>
      </c>
      <c r="G438" s="192" t="s">
        <v>139</v>
      </c>
      <c r="H438" s="193">
        <v>35</v>
      </c>
      <c r="I438" s="194">
        <v>587</v>
      </c>
      <c r="J438" s="194">
        <f>ROUND(I438*H438,2)</f>
        <v>20545</v>
      </c>
      <c r="K438" s="191" t="s">
        <v>130</v>
      </c>
      <c r="L438" s="35"/>
      <c r="M438" s="195" t="s">
        <v>17</v>
      </c>
      <c r="N438" s="196" t="s">
        <v>41</v>
      </c>
      <c r="O438" s="197">
        <v>0.58399999999999996</v>
      </c>
      <c r="P438" s="197">
        <f>O438*H438</f>
        <v>20.439999999999998</v>
      </c>
      <c r="Q438" s="197">
        <v>0.00142</v>
      </c>
      <c r="R438" s="197">
        <f>Q438*H438</f>
        <v>0.049700000000000001</v>
      </c>
      <c r="S438" s="197">
        <v>0</v>
      </c>
      <c r="T438" s="198">
        <f>S438*H438</f>
        <v>0</v>
      </c>
      <c r="U438" s="29"/>
      <c r="V438" s="29"/>
      <c r="W438" s="29"/>
      <c r="X438" s="29"/>
      <c r="Y438" s="29"/>
      <c r="Z438" s="29"/>
      <c r="AA438" s="29"/>
      <c r="AB438" s="29"/>
      <c r="AC438" s="29"/>
      <c r="AD438" s="29"/>
      <c r="AE438" s="29"/>
      <c r="AR438" s="199" t="s">
        <v>219</v>
      </c>
      <c r="AT438" s="199" t="s">
        <v>126</v>
      </c>
      <c r="AU438" s="199" t="s">
        <v>80</v>
      </c>
      <c r="AY438" s="14" t="s">
        <v>123</v>
      </c>
      <c r="BE438" s="200">
        <f>IF(N438="základní",J438,0)</f>
        <v>20545</v>
      </c>
      <c r="BF438" s="200">
        <f>IF(N438="snížená",J438,0)</f>
        <v>0</v>
      </c>
      <c r="BG438" s="200">
        <f>IF(N438="zákl. přenesená",J438,0)</f>
        <v>0</v>
      </c>
      <c r="BH438" s="200">
        <f>IF(N438="sníž. přenesená",J438,0)</f>
        <v>0</v>
      </c>
      <c r="BI438" s="200">
        <f>IF(N438="nulová",J438,0)</f>
        <v>0</v>
      </c>
      <c r="BJ438" s="14" t="s">
        <v>78</v>
      </c>
      <c r="BK438" s="200">
        <f>ROUND(I438*H438,2)</f>
        <v>20545</v>
      </c>
      <c r="BL438" s="14" t="s">
        <v>219</v>
      </c>
      <c r="BM438" s="199" t="s">
        <v>801</v>
      </c>
    </row>
    <row r="439" s="2" customFormat="1">
      <c r="A439" s="29"/>
      <c r="B439" s="30"/>
      <c r="C439" s="31"/>
      <c r="D439" s="201" t="s">
        <v>133</v>
      </c>
      <c r="E439" s="31"/>
      <c r="F439" s="202" t="s">
        <v>802</v>
      </c>
      <c r="G439" s="31"/>
      <c r="H439" s="31"/>
      <c r="I439" s="31"/>
      <c r="J439" s="31"/>
      <c r="K439" s="31"/>
      <c r="L439" s="35"/>
      <c r="M439" s="203"/>
      <c r="N439" s="204"/>
      <c r="O439" s="74"/>
      <c r="P439" s="74"/>
      <c r="Q439" s="74"/>
      <c r="R439" s="74"/>
      <c r="S439" s="74"/>
      <c r="T439" s="75"/>
      <c r="U439" s="29"/>
      <c r="V439" s="29"/>
      <c r="W439" s="29"/>
      <c r="X439" s="29"/>
      <c r="Y439" s="29"/>
      <c r="Z439" s="29"/>
      <c r="AA439" s="29"/>
      <c r="AB439" s="29"/>
      <c r="AC439" s="29"/>
      <c r="AD439" s="29"/>
      <c r="AE439" s="29"/>
      <c r="AT439" s="14" t="s">
        <v>133</v>
      </c>
      <c r="AU439" s="14" t="s">
        <v>80</v>
      </c>
    </row>
    <row r="440" s="2" customFormat="1">
      <c r="A440" s="29"/>
      <c r="B440" s="30"/>
      <c r="C440" s="31"/>
      <c r="D440" s="205" t="s">
        <v>135</v>
      </c>
      <c r="E440" s="31"/>
      <c r="F440" s="206" t="s">
        <v>803</v>
      </c>
      <c r="G440" s="31"/>
      <c r="H440" s="31"/>
      <c r="I440" s="31"/>
      <c r="J440" s="31"/>
      <c r="K440" s="31"/>
      <c r="L440" s="35"/>
      <c r="M440" s="203"/>
      <c r="N440" s="204"/>
      <c r="O440" s="74"/>
      <c r="P440" s="74"/>
      <c r="Q440" s="74"/>
      <c r="R440" s="74"/>
      <c r="S440" s="74"/>
      <c r="T440" s="75"/>
      <c r="U440" s="29"/>
      <c r="V440" s="29"/>
      <c r="W440" s="29"/>
      <c r="X440" s="29"/>
      <c r="Y440" s="29"/>
      <c r="Z440" s="29"/>
      <c r="AA440" s="29"/>
      <c r="AB440" s="29"/>
      <c r="AC440" s="29"/>
      <c r="AD440" s="29"/>
      <c r="AE440" s="29"/>
      <c r="AT440" s="14" t="s">
        <v>135</v>
      </c>
      <c r="AU440" s="14" t="s">
        <v>80</v>
      </c>
    </row>
    <row r="441" s="2" customFormat="1" ht="16.5" customHeight="1">
      <c r="A441" s="29"/>
      <c r="B441" s="30"/>
      <c r="C441" s="207" t="s">
        <v>804</v>
      </c>
      <c r="D441" s="207" t="s">
        <v>210</v>
      </c>
      <c r="E441" s="208" t="s">
        <v>805</v>
      </c>
      <c r="F441" s="209" t="s">
        <v>806</v>
      </c>
      <c r="G441" s="210" t="s">
        <v>129</v>
      </c>
      <c r="H441" s="211">
        <v>35</v>
      </c>
      <c r="I441" s="212">
        <v>500</v>
      </c>
      <c r="J441" s="212">
        <f>ROUND(I441*H441,2)</f>
        <v>17500</v>
      </c>
      <c r="K441" s="209" t="s">
        <v>17</v>
      </c>
      <c r="L441" s="213"/>
      <c r="M441" s="214" t="s">
        <v>17</v>
      </c>
      <c r="N441" s="215" t="s">
        <v>41</v>
      </c>
      <c r="O441" s="197">
        <v>0</v>
      </c>
      <c r="P441" s="197">
        <f>O441*H441</f>
        <v>0</v>
      </c>
      <c r="Q441" s="197">
        <v>0</v>
      </c>
      <c r="R441" s="197">
        <f>Q441*H441</f>
        <v>0</v>
      </c>
      <c r="S441" s="197">
        <v>0</v>
      </c>
      <c r="T441" s="198">
        <f>S441*H441</f>
        <v>0</v>
      </c>
      <c r="U441" s="29"/>
      <c r="V441" s="29"/>
      <c r="W441" s="29"/>
      <c r="X441" s="29"/>
      <c r="Y441" s="29"/>
      <c r="Z441" s="29"/>
      <c r="AA441" s="29"/>
      <c r="AB441" s="29"/>
      <c r="AC441" s="29"/>
      <c r="AD441" s="29"/>
      <c r="AE441" s="29"/>
      <c r="AR441" s="199" t="s">
        <v>316</v>
      </c>
      <c r="AT441" s="199" t="s">
        <v>210</v>
      </c>
      <c r="AU441" s="199" t="s">
        <v>80</v>
      </c>
      <c r="AY441" s="14" t="s">
        <v>123</v>
      </c>
      <c r="BE441" s="200">
        <f>IF(N441="základní",J441,0)</f>
        <v>17500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4" t="s">
        <v>78</v>
      </c>
      <c r="BK441" s="200">
        <f>ROUND(I441*H441,2)</f>
        <v>17500</v>
      </c>
      <c r="BL441" s="14" t="s">
        <v>219</v>
      </c>
      <c r="BM441" s="199" t="s">
        <v>807</v>
      </c>
    </row>
    <row r="442" s="2" customFormat="1">
      <c r="A442" s="29"/>
      <c r="B442" s="30"/>
      <c r="C442" s="31"/>
      <c r="D442" s="201" t="s">
        <v>133</v>
      </c>
      <c r="E442" s="31"/>
      <c r="F442" s="202" t="s">
        <v>806</v>
      </c>
      <c r="G442" s="31"/>
      <c r="H442" s="31"/>
      <c r="I442" s="31"/>
      <c r="J442" s="31"/>
      <c r="K442" s="31"/>
      <c r="L442" s="35"/>
      <c r="M442" s="203"/>
      <c r="N442" s="204"/>
      <c r="O442" s="74"/>
      <c r="P442" s="74"/>
      <c r="Q442" s="74"/>
      <c r="R442" s="74"/>
      <c r="S442" s="74"/>
      <c r="T442" s="75"/>
      <c r="U442" s="29"/>
      <c r="V442" s="29"/>
      <c r="W442" s="29"/>
      <c r="X442" s="29"/>
      <c r="Y442" s="29"/>
      <c r="Z442" s="29"/>
      <c r="AA442" s="29"/>
      <c r="AB442" s="29"/>
      <c r="AC442" s="29"/>
      <c r="AD442" s="29"/>
      <c r="AE442" s="29"/>
      <c r="AT442" s="14" t="s">
        <v>133</v>
      </c>
      <c r="AU442" s="14" t="s">
        <v>80</v>
      </c>
    </row>
    <row r="443" s="2" customFormat="1" ht="24.15" customHeight="1">
      <c r="A443" s="29"/>
      <c r="B443" s="30"/>
      <c r="C443" s="189" t="s">
        <v>808</v>
      </c>
      <c r="D443" s="189" t="s">
        <v>126</v>
      </c>
      <c r="E443" s="190" t="s">
        <v>809</v>
      </c>
      <c r="F443" s="191" t="s">
        <v>810</v>
      </c>
      <c r="G443" s="192" t="s">
        <v>193</v>
      </c>
      <c r="H443" s="193">
        <v>100</v>
      </c>
      <c r="I443" s="194">
        <v>596</v>
      </c>
      <c r="J443" s="194">
        <f>ROUND(I443*H443,2)</f>
        <v>59600</v>
      </c>
      <c r="K443" s="191" t="s">
        <v>17</v>
      </c>
      <c r="L443" s="35"/>
      <c r="M443" s="195" t="s">
        <v>17</v>
      </c>
      <c r="N443" s="196" t="s">
        <v>41</v>
      </c>
      <c r="O443" s="197">
        <v>0</v>
      </c>
      <c r="P443" s="197">
        <f>O443*H443</f>
        <v>0</v>
      </c>
      <c r="Q443" s="197">
        <v>0</v>
      </c>
      <c r="R443" s="197">
        <f>Q443*H443</f>
        <v>0</v>
      </c>
      <c r="S443" s="197">
        <v>0</v>
      </c>
      <c r="T443" s="198">
        <f>S443*H443</f>
        <v>0</v>
      </c>
      <c r="U443" s="29"/>
      <c r="V443" s="29"/>
      <c r="W443" s="29"/>
      <c r="X443" s="29"/>
      <c r="Y443" s="29"/>
      <c r="Z443" s="29"/>
      <c r="AA443" s="29"/>
      <c r="AB443" s="29"/>
      <c r="AC443" s="29"/>
      <c r="AD443" s="29"/>
      <c r="AE443" s="29"/>
      <c r="AR443" s="199" t="s">
        <v>219</v>
      </c>
      <c r="AT443" s="199" t="s">
        <v>126</v>
      </c>
      <c r="AU443" s="199" t="s">
        <v>80</v>
      </c>
      <c r="AY443" s="14" t="s">
        <v>123</v>
      </c>
      <c r="BE443" s="200">
        <f>IF(N443="základní",J443,0)</f>
        <v>59600</v>
      </c>
      <c r="BF443" s="200">
        <f>IF(N443="snížená",J443,0)</f>
        <v>0</v>
      </c>
      <c r="BG443" s="200">
        <f>IF(N443="zákl. přenesená",J443,0)</f>
        <v>0</v>
      </c>
      <c r="BH443" s="200">
        <f>IF(N443="sníž. přenesená",J443,0)</f>
        <v>0</v>
      </c>
      <c r="BI443" s="200">
        <f>IF(N443="nulová",J443,0)</f>
        <v>0</v>
      </c>
      <c r="BJ443" s="14" t="s">
        <v>78</v>
      </c>
      <c r="BK443" s="200">
        <f>ROUND(I443*H443,2)</f>
        <v>59600</v>
      </c>
      <c r="BL443" s="14" t="s">
        <v>219</v>
      </c>
      <c r="BM443" s="199" t="s">
        <v>811</v>
      </c>
    </row>
    <row r="444" s="2" customFormat="1">
      <c r="A444" s="29"/>
      <c r="B444" s="30"/>
      <c r="C444" s="31"/>
      <c r="D444" s="201" t="s">
        <v>133</v>
      </c>
      <c r="E444" s="31"/>
      <c r="F444" s="202" t="s">
        <v>810</v>
      </c>
      <c r="G444" s="31"/>
      <c r="H444" s="31"/>
      <c r="I444" s="31"/>
      <c r="J444" s="31"/>
      <c r="K444" s="31"/>
      <c r="L444" s="35"/>
      <c r="M444" s="203"/>
      <c r="N444" s="204"/>
      <c r="O444" s="74"/>
      <c r="P444" s="74"/>
      <c r="Q444" s="74"/>
      <c r="R444" s="74"/>
      <c r="S444" s="74"/>
      <c r="T444" s="75"/>
      <c r="U444" s="29"/>
      <c r="V444" s="29"/>
      <c r="W444" s="29"/>
      <c r="X444" s="29"/>
      <c r="Y444" s="29"/>
      <c r="Z444" s="29"/>
      <c r="AA444" s="29"/>
      <c r="AB444" s="29"/>
      <c r="AC444" s="29"/>
      <c r="AD444" s="29"/>
      <c r="AE444" s="29"/>
      <c r="AT444" s="14" t="s">
        <v>133</v>
      </c>
      <c r="AU444" s="14" t="s">
        <v>80</v>
      </c>
    </row>
    <row r="445" s="2" customFormat="1" ht="24.15" customHeight="1">
      <c r="A445" s="29"/>
      <c r="B445" s="30"/>
      <c r="C445" s="189" t="s">
        <v>812</v>
      </c>
      <c r="D445" s="189" t="s">
        <v>126</v>
      </c>
      <c r="E445" s="190" t="s">
        <v>813</v>
      </c>
      <c r="F445" s="191" t="s">
        <v>814</v>
      </c>
      <c r="G445" s="192" t="s">
        <v>193</v>
      </c>
      <c r="H445" s="193">
        <v>100</v>
      </c>
      <c r="I445" s="194">
        <v>596</v>
      </c>
      <c r="J445" s="194">
        <f>ROUND(I445*H445,2)</f>
        <v>59600</v>
      </c>
      <c r="K445" s="191" t="s">
        <v>17</v>
      </c>
      <c r="L445" s="35"/>
      <c r="M445" s="195" t="s">
        <v>17</v>
      </c>
      <c r="N445" s="196" t="s">
        <v>41</v>
      </c>
      <c r="O445" s="197">
        <v>0</v>
      </c>
      <c r="P445" s="197">
        <f>O445*H445</f>
        <v>0</v>
      </c>
      <c r="Q445" s="197">
        <v>0</v>
      </c>
      <c r="R445" s="197">
        <f>Q445*H445</f>
        <v>0</v>
      </c>
      <c r="S445" s="197">
        <v>0</v>
      </c>
      <c r="T445" s="198">
        <f>S445*H445</f>
        <v>0</v>
      </c>
      <c r="U445" s="29"/>
      <c r="V445" s="29"/>
      <c r="W445" s="29"/>
      <c r="X445" s="29"/>
      <c r="Y445" s="29"/>
      <c r="Z445" s="29"/>
      <c r="AA445" s="29"/>
      <c r="AB445" s="29"/>
      <c r="AC445" s="29"/>
      <c r="AD445" s="29"/>
      <c r="AE445" s="29"/>
      <c r="AR445" s="199" t="s">
        <v>219</v>
      </c>
      <c r="AT445" s="199" t="s">
        <v>126</v>
      </c>
      <c r="AU445" s="199" t="s">
        <v>80</v>
      </c>
      <c r="AY445" s="14" t="s">
        <v>123</v>
      </c>
      <c r="BE445" s="200">
        <f>IF(N445="základní",J445,0)</f>
        <v>59600</v>
      </c>
      <c r="BF445" s="200">
        <f>IF(N445="snížená",J445,0)</f>
        <v>0</v>
      </c>
      <c r="BG445" s="200">
        <f>IF(N445="zákl. přenesená",J445,0)</f>
        <v>0</v>
      </c>
      <c r="BH445" s="200">
        <f>IF(N445="sníž. přenesená",J445,0)</f>
        <v>0</v>
      </c>
      <c r="BI445" s="200">
        <f>IF(N445="nulová",J445,0)</f>
        <v>0</v>
      </c>
      <c r="BJ445" s="14" t="s">
        <v>78</v>
      </c>
      <c r="BK445" s="200">
        <f>ROUND(I445*H445,2)</f>
        <v>59600</v>
      </c>
      <c r="BL445" s="14" t="s">
        <v>219</v>
      </c>
      <c r="BM445" s="199" t="s">
        <v>815</v>
      </c>
    </row>
    <row r="446" s="2" customFormat="1">
      <c r="A446" s="29"/>
      <c r="B446" s="30"/>
      <c r="C446" s="31"/>
      <c r="D446" s="201" t="s">
        <v>133</v>
      </c>
      <c r="E446" s="31"/>
      <c r="F446" s="202" t="s">
        <v>814</v>
      </c>
      <c r="G446" s="31"/>
      <c r="H446" s="31"/>
      <c r="I446" s="31"/>
      <c r="J446" s="31"/>
      <c r="K446" s="31"/>
      <c r="L446" s="35"/>
      <c r="M446" s="203"/>
      <c r="N446" s="204"/>
      <c r="O446" s="74"/>
      <c r="P446" s="74"/>
      <c r="Q446" s="74"/>
      <c r="R446" s="74"/>
      <c r="S446" s="74"/>
      <c r="T446" s="75"/>
      <c r="U446" s="29"/>
      <c r="V446" s="29"/>
      <c r="W446" s="29"/>
      <c r="X446" s="29"/>
      <c r="Y446" s="29"/>
      <c r="Z446" s="29"/>
      <c r="AA446" s="29"/>
      <c r="AB446" s="29"/>
      <c r="AC446" s="29"/>
      <c r="AD446" s="29"/>
      <c r="AE446" s="29"/>
      <c r="AT446" s="14" t="s">
        <v>133</v>
      </c>
      <c r="AU446" s="14" t="s">
        <v>80</v>
      </c>
    </row>
    <row r="447" s="2" customFormat="1" ht="24.15" customHeight="1">
      <c r="A447" s="29"/>
      <c r="B447" s="30"/>
      <c r="C447" s="189" t="s">
        <v>816</v>
      </c>
      <c r="D447" s="189" t="s">
        <v>126</v>
      </c>
      <c r="E447" s="190" t="s">
        <v>817</v>
      </c>
      <c r="F447" s="191" t="s">
        <v>818</v>
      </c>
      <c r="G447" s="192" t="s">
        <v>300</v>
      </c>
      <c r="H447" s="193">
        <v>10</v>
      </c>
      <c r="I447" s="194">
        <v>799</v>
      </c>
      <c r="J447" s="194">
        <f>ROUND(I447*H447,2)</f>
        <v>7990</v>
      </c>
      <c r="K447" s="191" t="s">
        <v>130</v>
      </c>
      <c r="L447" s="35"/>
      <c r="M447" s="195" t="s">
        <v>17</v>
      </c>
      <c r="N447" s="196" t="s">
        <v>41</v>
      </c>
      <c r="O447" s="197">
        <v>0.85599999999999998</v>
      </c>
      <c r="P447" s="197">
        <f>O447*H447</f>
        <v>8.5600000000000005</v>
      </c>
      <c r="Q447" s="197">
        <v>0</v>
      </c>
      <c r="R447" s="197">
        <f>Q447*H447</f>
        <v>0</v>
      </c>
      <c r="S447" s="197">
        <v>0</v>
      </c>
      <c r="T447" s="198">
        <f>S447*H447</f>
        <v>0</v>
      </c>
      <c r="U447" s="29"/>
      <c r="V447" s="29"/>
      <c r="W447" s="29"/>
      <c r="X447" s="29"/>
      <c r="Y447" s="29"/>
      <c r="Z447" s="29"/>
      <c r="AA447" s="29"/>
      <c r="AB447" s="29"/>
      <c r="AC447" s="29"/>
      <c r="AD447" s="29"/>
      <c r="AE447" s="29"/>
      <c r="AR447" s="199" t="s">
        <v>219</v>
      </c>
      <c r="AT447" s="199" t="s">
        <v>126</v>
      </c>
      <c r="AU447" s="199" t="s">
        <v>80</v>
      </c>
      <c r="AY447" s="14" t="s">
        <v>123</v>
      </c>
      <c r="BE447" s="200">
        <f>IF(N447="základní",J447,0)</f>
        <v>7990</v>
      </c>
      <c r="BF447" s="200">
        <f>IF(N447="snížená",J447,0)</f>
        <v>0</v>
      </c>
      <c r="BG447" s="200">
        <f>IF(N447="zákl. přenesená",J447,0)</f>
        <v>0</v>
      </c>
      <c r="BH447" s="200">
        <f>IF(N447="sníž. přenesená",J447,0)</f>
        <v>0</v>
      </c>
      <c r="BI447" s="200">
        <f>IF(N447="nulová",J447,0)</f>
        <v>0</v>
      </c>
      <c r="BJ447" s="14" t="s">
        <v>78</v>
      </c>
      <c r="BK447" s="200">
        <f>ROUND(I447*H447,2)</f>
        <v>7990</v>
      </c>
      <c r="BL447" s="14" t="s">
        <v>219</v>
      </c>
      <c r="BM447" s="199" t="s">
        <v>819</v>
      </c>
    </row>
    <row r="448" s="2" customFormat="1">
      <c r="A448" s="29"/>
      <c r="B448" s="30"/>
      <c r="C448" s="31"/>
      <c r="D448" s="201" t="s">
        <v>133</v>
      </c>
      <c r="E448" s="31"/>
      <c r="F448" s="202" t="s">
        <v>820</v>
      </c>
      <c r="G448" s="31"/>
      <c r="H448" s="31"/>
      <c r="I448" s="31"/>
      <c r="J448" s="31"/>
      <c r="K448" s="31"/>
      <c r="L448" s="35"/>
      <c r="M448" s="203"/>
      <c r="N448" s="204"/>
      <c r="O448" s="74"/>
      <c r="P448" s="74"/>
      <c r="Q448" s="74"/>
      <c r="R448" s="74"/>
      <c r="S448" s="74"/>
      <c r="T448" s="75"/>
      <c r="U448" s="29"/>
      <c r="V448" s="29"/>
      <c r="W448" s="29"/>
      <c r="X448" s="29"/>
      <c r="Y448" s="29"/>
      <c r="Z448" s="29"/>
      <c r="AA448" s="29"/>
      <c r="AB448" s="29"/>
      <c r="AC448" s="29"/>
      <c r="AD448" s="29"/>
      <c r="AE448" s="29"/>
      <c r="AT448" s="14" t="s">
        <v>133</v>
      </c>
      <c r="AU448" s="14" t="s">
        <v>80</v>
      </c>
    </row>
    <row r="449" s="2" customFormat="1">
      <c r="A449" s="29"/>
      <c r="B449" s="30"/>
      <c r="C449" s="31"/>
      <c r="D449" s="205" t="s">
        <v>135</v>
      </c>
      <c r="E449" s="31"/>
      <c r="F449" s="206" t="s">
        <v>821</v>
      </c>
      <c r="G449" s="31"/>
      <c r="H449" s="31"/>
      <c r="I449" s="31"/>
      <c r="J449" s="31"/>
      <c r="K449" s="31"/>
      <c r="L449" s="35"/>
      <c r="M449" s="203"/>
      <c r="N449" s="204"/>
      <c r="O449" s="74"/>
      <c r="P449" s="74"/>
      <c r="Q449" s="74"/>
      <c r="R449" s="74"/>
      <c r="S449" s="74"/>
      <c r="T449" s="75"/>
      <c r="U449" s="29"/>
      <c r="V449" s="29"/>
      <c r="W449" s="29"/>
      <c r="X449" s="29"/>
      <c r="Y449" s="29"/>
      <c r="Z449" s="29"/>
      <c r="AA449" s="29"/>
      <c r="AB449" s="29"/>
      <c r="AC449" s="29"/>
      <c r="AD449" s="29"/>
      <c r="AE449" s="29"/>
      <c r="AT449" s="14" t="s">
        <v>135</v>
      </c>
      <c r="AU449" s="14" t="s">
        <v>80</v>
      </c>
    </row>
    <row r="450" s="12" customFormat="1" ht="22.8" customHeight="1">
      <c r="A450" s="12"/>
      <c r="B450" s="174"/>
      <c r="C450" s="175"/>
      <c r="D450" s="176" t="s">
        <v>69</v>
      </c>
      <c r="E450" s="187" t="s">
        <v>822</v>
      </c>
      <c r="F450" s="187" t="s">
        <v>823</v>
      </c>
      <c r="G450" s="175"/>
      <c r="H450" s="175"/>
      <c r="I450" s="175"/>
      <c r="J450" s="188">
        <f>BK450</f>
        <v>139690</v>
      </c>
      <c r="K450" s="175"/>
      <c r="L450" s="179"/>
      <c r="M450" s="180"/>
      <c r="N450" s="181"/>
      <c r="O450" s="181"/>
      <c r="P450" s="182">
        <f>SUM(P451:P462)</f>
        <v>153.68000000000001</v>
      </c>
      <c r="Q450" s="181"/>
      <c r="R450" s="182">
        <f>SUM(R451:R462)</f>
        <v>0.28370000000000001</v>
      </c>
      <c r="S450" s="181"/>
      <c r="T450" s="183">
        <f>SUM(T451:T462)</f>
        <v>0</v>
      </c>
      <c r="U450" s="12"/>
      <c r="V450" s="12"/>
      <c r="W450" s="12"/>
      <c r="X450" s="12"/>
      <c r="Y450" s="12"/>
      <c r="Z450" s="12"/>
      <c r="AA450" s="12"/>
      <c r="AB450" s="12"/>
      <c r="AC450" s="12"/>
      <c r="AD450" s="12"/>
      <c r="AE450" s="12"/>
      <c r="AR450" s="184" t="s">
        <v>80</v>
      </c>
      <c r="AT450" s="185" t="s">
        <v>69</v>
      </c>
      <c r="AU450" s="185" t="s">
        <v>78</v>
      </c>
      <c r="AY450" s="184" t="s">
        <v>123</v>
      </c>
      <c r="BK450" s="186">
        <f>SUM(BK451:BK462)</f>
        <v>139690</v>
      </c>
    </row>
    <row r="451" s="2" customFormat="1" ht="24.15" customHeight="1">
      <c r="A451" s="29"/>
      <c r="B451" s="30"/>
      <c r="C451" s="189" t="s">
        <v>824</v>
      </c>
      <c r="D451" s="189" t="s">
        <v>126</v>
      </c>
      <c r="E451" s="190" t="s">
        <v>825</v>
      </c>
      <c r="F451" s="191" t="s">
        <v>826</v>
      </c>
      <c r="G451" s="192" t="s">
        <v>139</v>
      </c>
      <c r="H451" s="193">
        <v>130</v>
      </c>
      <c r="I451" s="194">
        <v>148</v>
      </c>
      <c r="J451" s="194">
        <f>ROUND(I451*H451,2)</f>
        <v>19240</v>
      </c>
      <c r="K451" s="191" t="s">
        <v>130</v>
      </c>
      <c r="L451" s="35"/>
      <c r="M451" s="195" t="s">
        <v>17</v>
      </c>
      <c r="N451" s="196" t="s">
        <v>41</v>
      </c>
      <c r="O451" s="197">
        <v>0.184</v>
      </c>
      <c r="P451" s="197">
        <f>O451*H451</f>
        <v>23.919999999999998</v>
      </c>
      <c r="Q451" s="197">
        <v>0.00017000000000000001</v>
      </c>
      <c r="R451" s="197">
        <f>Q451*H451</f>
        <v>0.022100000000000002</v>
      </c>
      <c r="S451" s="197">
        <v>0</v>
      </c>
      <c r="T451" s="198">
        <f>S451*H451</f>
        <v>0</v>
      </c>
      <c r="U451" s="29"/>
      <c r="V451" s="29"/>
      <c r="W451" s="29"/>
      <c r="X451" s="29"/>
      <c r="Y451" s="29"/>
      <c r="Z451" s="29"/>
      <c r="AA451" s="29"/>
      <c r="AB451" s="29"/>
      <c r="AC451" s="29"/>
      <c r="AD451" s="29"/>
      <c r="AE451" s="29"/>
      <c r="AR451" s="199" t="s">
        <v>219</v>
      </c>
      <c r="AT451" s="199" t="s">
        <v>126</v>
      </c>
      <c r="AU451" s="199" t="s">
        <v>80</v>
      </c>
      <c r="AY451" s="14" t="s">
        <v>123</v>
      </c>
      <c r="BE451" s="200">
        <f>IF(N451="základní",J451,0)</f>
        <v>19240</v>
      </c>
      <c r="BF451" s="200">
        <f>IF(N451="snížená",J451,0)</f>
        <v>0</v>
      </c>
      <c r="BG451" s="200">
        <f>IF(N451="zákl. přenesená",J451,0)</f>
        <v>0</v>
      </c>
      <c r="BH451" s="200">
        <f>IF(N451="sníž. přenesená",J451,0)</f>
        <v>0</v>
      </c>
      <c r="BI451" s="200">
        <f>IF(N451="nulová",J451,0)</f>
        <v>0</v>
      </c>
      <c r="BJ451" s="14" t="s">
        <v>78</v>
      </c>
      <c r="BK451" s="200">
        <f>ROUND(I451*H451,2)</f>
        <v>19240</v>
      </c>
      <c r="BL451" s="14" t="s">
        <v>219</v>
      </c>
      <c r="BM451" s="199" t="s">
        <v>827</v>
      </c>
    </row>
    <row r="452" s="2" customFormat="1">
      <c r="A452" s="29"/>
      <c r="B452" s="30"/>
      <c r="C452" s="31"/>
      <c r="D452" s="201" t="s">
        <v>133</v>
      </c>
      <c r="E452" s="31"/>
      <c r="F452" s="202" t="s">
        <v>828</v>
      </c>
      <c r="G452" s="31"/>
      <c r="H452" s="31"/>
      <c r="I452" s="31"/>
      <c r="J452" s="31"/>
      <c r="K452" s="31"/>
      <c r="L452" s="35"/>
      <c r="M452" s="203"/>
      <c r="N452" s="204"/>
      <c r="O452" s="74"/>
      <c r="P452" s="74"/>
      <c r="Q452" s="74"/>
      <c r="R452" s="74"/>
      <c r="S452" s="74"/>
      <c r="T452" s="75"/>
      <c r="U452" s="29"/>
      <c r="V452" s="29"/>
      <c r="W452" s="29"/>
      <c r="X452" s="29"/>
      <c r="Y452" s="29"/>
      <c r="Z452" s="29"/>
      <c r="AA452" s="29"/>
      <c r="AB452" s="29"/>
      <c r="AC452" s="29"/>
      <c r="AD452" s="29"/>
      <c r="AE452" s="29"/>
      <c r="AT452" s="14" t="s">
        <v>133</v>
      </c>
      <c r="AU452" s="14" t="s">
        <v>80</v>
      </c>
    </row>
    <row r="453" s="2" customFormat="1">
      <c r="A453" s="29"/>
      <c r="B453" s="30"/>
      <c r="C453" s="31"/>
      <c r="D453" s="205" t="s">
        <v>135</v>
      </c>
      <c r="E453" s="31"/>
      <c r="F453" s="206" t="s">
        <v>829</v>
      </c>
      <c r="G453" s="31"/>
      <c r="H453" s="31"/>
      <c r="I453" s="31"/>
      <c r="J453" s="31"/>
      <c r="K453" s="31"/>
      <c r="L453" s="35"/>
      <c r="M453" s="203"/>
      <c r="N453" s="204"/>
      <c r="O453" s="74"/>
      <c r="P453" s="74"/>
      <c r="Q453" s="74"/>
      <c r="R453" s="74"/>
      <c r="S453" s="74"/>
      <c r="T453" s="75"/>
      <c r="U453" s="29"/>
      <c r="V453" s="29"/>
      <c r="W453" s="29"/>
      <c r="X453" s="29"/>
      <c r="Y453" s="29"/>
      <c r="Z453" s="29"/>
      <c r="AA453" s="29"/>
      <c r="AB453" s="29"/>
      <c r="AC453" s="29"/>
      <c r="AD453" s="29"/>
      <c r="AE453" s="29"/>
      <c r="AT453" s="14" t="s">
        <v>135</v>
      </c>
      <c r="AU453" s="14" t="s">
        <v>80</v>
      </c>
    </row>
    <row r="454" s="2" customFormat="1" ht="24.15" customHeight="1">
      <c r="A454" s="29"/>
      <c r="B454" s="30"/>
      <c r="C454" s="189" t="s">
        <v>830</v>
      </c>
      <c r="D454" s="189" t="s">
        <v>126</v>
      </c>
      <c r="E454" s="190" t="s">
        <v>831</v>
      </c>
      <c r="F454" s="191" t="s">
        <v>832</v>
      </c>
      <c r="G454" s="192" t="s">
        <v>139</v>
      </c>
      <c r="H454" s="193">
        <v>130</v>
      </c>
      <c r="I454" s="194">
        <v>135</v>
      </c>
      <c r="J454" s="194">
        <f>ROUND(I454*H454,2)</f>
        <v>17550</v>
      </c>
      <c r="K454" s="191" t="s">
        <v>130</v>
      </c>
      <c r="L454" s="35"/>
      <c r="M454" s="195" t="s">
        <v>17</v>
      </c>
      <c r="N454" s="196" t="s">
        <v>41</v>
      </c>
      <c r="O454" s="197">
        <v>0.17199999999999999</v>
      </c>
      <c r="P454" s="197">
        <f>O454*H454</f>
        <v>22.359999999999999</v>
      </c>
      <c r="Q454" s="197">
        <v>0.00012</v>
      </c>
      <c r="R454" s="197">
        <f>Q454*H454</f>
        <v>0.015600000000000001</v>
      </c>
      <c r="S454" s="197">
        <v>0</v>
      </c>
      <c r="T454" s="198">
        <f>S454*H454</f>
        <v>0</v>
      </c>
      <c r="U454" s="29"/>
      <c r="V454" s="29"/>
      <c r="W454" s="29"/>
      <c r="X454" s="29"/>
      <c r="Y454" s="29"/>
      <c r="Z454" s="29"/>
      <c r="AA454" s="29"/>
      <c r="AB454" s="29"/>
      <c r="AC454" s="29"/>
      <c r="AD454" s="29"/>
      <c r="AE454" s="29"/>
      <c r="AR454" s="199" t="s">
        <v>219</v>
      </c>
      <c r="AT454" s="199" t="s">
        <v>126</v>
      </c>
      <c r="AU454" s="199" t="s">
        <v>80</v>
      </c>
      <c r="AY454" s="14" t="s">
        <v>123</v>
      </c>
      <c r="BE454" s="200">
        <f>IF(N454="základní",J454,0)</f>
        <v>17550</v>
      </c>
      <c r="BF454" s="200">
        <f>IF(N454="snížená",J454,0)</f>
        <v>0</v>
      </c>
      <c r="BG454" s="200">
        <f>IF(N454="zákl. přenesená",J454,0)</f>
        <v>0</v>
      </c>
      <c r="BH454" s="200">
        <f>IF(N454="sníž. přenesená",J454,0)</f>
        <v>0</v>
      </c>
      <c r="BI454" s="200">
        <f>IF(N454="nulová",J454,0)</f>
        <v>0</v>
      </c>
      <c r="BJ454" s="14" t="s">
        <v>78</v>
      </c>
      <c r="BK454" s="200">
        <f>ROUND(I454*H454,2)</f>
        <v>17550</v>
      </c>
      <c r="BL454" s="14" t="s">
        <v>219</v>
      </c>
      <c r="BM454" s="199" t="s">
        <v>833</v>
      </c>
    </row>
    <row r="455" s="2" customFormat="1">
      <c r="A455" s="29"/>
      <c r="B455" s="30"/>
      <c r="C455" s="31"/>
      <c r="D455" s="201" t="s">
        <v>133</v>
      </c>
      <c r="E455" s="31"/>
      <c r="F455" s="202" t="s">
        <v>834</v>
      </c>
      <c r="G455" s="31"/>
      <c r="H455" s="31"/>
      <c r="I455" s="31"/>
      <c r="J455" s="31"/>
      <c r="K455" s="31"/>
      <c r="L455" s="35"/>
      <c r="M455" s="203"/>
      <c r="N455" s="204"/>
      <c r="O455" s="74"/>
      <c r="P455" s="74"/>
      <c r="Q455" s="74"/>
      <c r="R455" s="74"/>
      <c r="S455" s="74"/>
      <c r="T455" s="75"/>
      <c r="U455" s="29"/>
      <c r="V455" s="29"/>
      <c r="W455" s="29"/>
      <c r="X455" s="29"/>
      <c r="Y455" s="29"/>
      <c r="Z455" s="29"/>
      <c r="AA455" s="29"/>
      <c r="AB455" s="29"/>
      <c r="AC455" s="29"/>
      <c r="AD455" s="29"/>
      <c r="AE455" s="29"/>
      <c r="AT455" s="14" t="s">
        <v>133</v>
      </c>
      <c r="AU455" s="14" t="s">
        <v>80</v>
      </c>
    </row>
    <row r="456" s="2" customFormat="1">
      <c r="A456" s="29"/>
      <c r="B456" s="30"/>
      <c r="C456" s="31"/>
      <c r="D456" s="205" t="s">
        <v>135</v>
      </c>
      <c r="E456" s="31"/>
      <c r="F456" s="206" t="s">
        <v>835</v>
      </c>
      <c r="G456" s="31"/>
      <c r="H456" s="31"/>
      <c r="I456" s="31"/>
      <c r="J456" s="31"/>
      <c r="K456" s="31"/>
      <c r="L456" s="35"/>
      <c r="M456" s="203"/>
      <c r="N456" s="204"/>
      <c r="O456" s="74"/>
      <c r="P456" s="74"/>
      <c r="Q456" s="74"/>
      <c r="R456" s="74"/>
      <c r="S456" s="74"/>
      <c r="T456" s="75"/>
      <c r="U456" s="29"/>
      <c r="V456" s="29"/>
      <c r="W456" s="29"/>
      <c r="X456" s="29"/>
      <c r="Y456" s="29"/>
      <c r="Z456" s="29"/>
      <c r="AA456" s="29"/>
      <c r="AB456" s="29"/>
      <c r="AC456" s="29"/>
      <c r="AD456" s="29"/>
      <c r="AE456" s="29"/>
      <c r="AT456" s="14" t="s">
        <v>135</v>
      </c>
      <c r="AU456" s="14" t="s">
        <v>80</v>
      </c>
    </row>
    <row r="457" s="2" customFormat="1" ht="24.15" customHeight="1">
      <c r="A457" s="29"/>
      <c r="B457" s="30"/>
      <c r="C457" s="189" t="s">
        <v>836</v>
      </c>
      <c r="D457" s="189" t="s">
        <v>126</v>
      </c>
      <c r="E457" s="190" t="s">
        <v>837</v>
      </c>
      <c r="F457" s="191" t="s">
        <v>838</v>
      </c>
      <c r="G457" s="192" t="s">
        <v>139</v>
      </c>
      <c r="H457" s="193">
        <v>600</v>
      </c>
      <c r="I457" s="194">
        <v>62.5</v>
      </c>
      <c r="J457" s="194">
        <f>ROUND(I457*H457,2)</f>
        <v>37500</v>
      </c>
      <c r="K457" s="191" t="s">
        <v>130</v>
      </c>
      <c r="L457" s="35"/>
      <c r="M457" s="195" t="s">
        <v>17</v>
      </c>
      <c r="N457" s="196" t="s">
        <v>41</v>
      </c>
      <c r="O457" s="197">
        <v>0.074999999999999997</v>
      </c>
      <c r="P457" s="197">
        <f>O457*H457</f>
        <v>45</v>
      </c>
      <c r="Q457" s="197">
        <v>0.00020000000000000001</v>
      </c>
      <c r="R457" s="197">
        <f>Q457*H457</f>
        <v>0.12000000000000001</v>
      </c>
      <c r="S457" s="197">
        <v>0</v>
      </c>
      <c r="T457" s="198">
        <f>S457*H457</f>
        <v>0</v>
      </c>
      <c r="U457" s="29"/>
      <c r="V457" s="29"/>
      <c r="W457" s="29"/>
      <c r="X457" s="29"/>
      <c r="Y457" s="29"/>
      <c r="Z457" s="29"/>
      <c r="AA457" s="29"/>
      <c r="AB457" s="29"/>
      <c r="AC457" s="29"/>
      <c r="AD457" s="29"/>
      <c r="AE457" s="29"/>
      <c r="AR457" s="199" t="s">
        <v>219</v>
      </c>
      <c r="AT457" s="199" t="s">
        <v>126</v>
      </c>
      <c r="AU457" s="199" t="s">
        <v>80</v>
      </c>
      <c r="AY457" s="14" t="s">
        <v>123</v>
      </c>
      <c r="BE457" s="200">
        <f>IF(N457="základní",J457,0)</f>
        <v>37500</v>
      </c>
      <c r="BF457" s="200">
        <f>IF(N457="snížená",J457,0)</f>
        <v>0</v>
      </c>
      <c r="BG457" s="200">
        <f>IF(N457="zákl. přenesená",J457,0)</f>
        <v>0</v>
      </c>
      <c r="BH457" s="200">
        <f>IF(N457="sníž. přenesená",J457,0)</f>
        <v>0</v>
      </c>
      <c r="BI457" s="200">
        <f>IF(N457="nulová",J457,0)</f>
        <v>0</v>
      </c>
      <c r="BJ457" s="14" t="s">
        <v>78</v>
      </c>
      <c r="BK457" s="200">
        <f>ROUND(I457*H457,2)</f>
        <v>37500</v>
      </c>
      <c r="BL457" s="14" t="s">
        <v>219</v>
      </c>
      <c r="BM457" s="199" t="s">
        <v>839</v>
      </c>
    </row>
    <row r="458" s="2" customFormat="1">
      <c r="A458" s="29"/>
      <c r="B458" s="30"/>
      <c r="C458" s="31"/>
      <c r="D458" s="201" t="s">
        <v>133</v>
      </c>
      <c r="E458" s="31"/>
      <c r="F458" s="202" t="s">
        <v>840</v>
      </c>
      <c r="G458" s="31"/>
      <c r="H458" s="31"/>
      <c r="I458" s="31"/>
      <c r="J458" s="31"/>
      <c r="K458" s="31"/>
      <c r="L458" s="35"/>
      <c r="M458" s="203"/>
      <c r="N458" s="204"/>
      <c r="O458" s="74"/>
      <c r="P458" s="74"/>
      <c r="Q458" s="74"/>
      <c r="R458" s="74"/>
      <c r="S458" s="74"/>
      <c r="T458" s="75"/>
      <c r="U458" s="29"/>
      <c r="V458" s="29"/>
      <c r="W458" s="29"/>
      <c r="X458" s="29"/>
      <c r="Y458" s="29"/>
      <c r="Z458" s="29"/>
      <c r="AA458" s="29"/>
      <c r="AB458" s="29"/>
      <c r="AC458" s="29"/>
      <c r="AD458" s="29"/>
      <c r="AE458" s="29"/>
      <c r="AT458" s="14" t="s">
        <v>133</v>
      </c>
      <c r="AU458" s="14" t="s">
        <v>80</v>
      </c>
    </row>
    <row r="459" s="2" customFormat="1">
      <c r="A459" s="29"/>
      <c r="B459" s="30"/>
      <c r="C459" s="31"/>
      <c r="D459" s="205" t="s">
        <v>135</v>
      </c>
      <c r="E459" s="31"/>
      <c r="F459" s="206" t="s">
        <v>841</v>
      </c>
      <c r="G459" s="31"/>
      <c r="H459" s="31"/>
      <c r="I459" s="31"/>
      <c r="J459" s="31"/>
      <c r="K459" s="31"/>
      <c r="L459" s="35"/>
      <c r="M459" s="203"/>
      <c r="N459" s="204"/>
      <c r="O459" s="74"/>
      <c r="P459" s="74"/>
      <c r="Q459" s="74"/>
      <c r="R459" s="74"/>
      <c r="S459" s="74"/>
      <c r="T459" s="75"/>
      <c r="U459" s="29"/>
      <c r="V459" s="29"/>
      <c r="W459" s="29"/>
      <c r="X459" s="29"/>
      <c r="Y459" s="29"/>
      <c r="Z459" s="29"/>
      <c r="AA459" s="29"/>
      <c r="AB459" s="29"/>
      <c r="AC459" s="29"/>
      <c r="AD459" s="29"/>
      <c r="AE459" s="29"/>
      <c r="AT459" s="14" t="s">
        <v>135</v>
      </c>
      <c r="AU459" s="14" t="s">
        <v>80</v>
      </c>
    </row>
    <row r="460" s="2" customFormat="1" ht="24.15" customHeight="1">
      <c r="A460" s="29"/>
      <c r="B460" s="30"/>
      <c r="C460" s="189" t="s">
        <v>842</v>
      </c>
      <c r="D460" s="189" t="s">
        <v>126</v>
      </c>
      <c r="E460" s="190" t="s">
        <v>843</v>
      </c>
      <c r="F460" s="191" t="s">
        <v>844</v>
      </c>
      <c r="G460" s="192" t="s">
        <v>139</v>
      </c>
      <c r="H460" s="193">
        <v>600</v>
      </c>
      <c r="I460" s="194">
        <v>109</v>
      </c>
      <c r="J460" s="194">
        <f>ROUND(I460*H460,2)</f>
        <v>65400</v>
      </c>
      <c r="K460" s="191" t="s">
        <v>130</v>
      </c>
      <c r="L460" s="35"/>
      <c r="M460" s="195" t="s">
        <v>17</v>
      </c>
      <c r="N460" s="196" t="s">
        <v>41</v>
      </c>
      <c r="O460" s="197">
        <v>0.104</v>
      </c>
      <c r="P460" s="197">
        <f>O460*H460</f>
        <v>62.399999999999999</v>
      </c>
      <c r="Q460" s="197">
        <v>0.00021000000000000001</v>
      </c>
      <c r="R460" s="197">
        <f>Q460*H460</f>
        <v>0.126</v>
      </c>
      <c r="S460" s="197">
        <v>0</v>
      </c>
      <c r="T460" s="198">
        <f>S460*H460</f>
        <v>0</v>
      </c>
      <c r="U460" s="29"/>
      <c r="V460" s="29"/>
      <c r="W460" s="29"/>
      <c r="X460" s="29"/>
      <c r="Y460" s="29"/>
      <c r="Z460" s="29"/>
      <c r="AA460" s="29"/>
      <c r="AB460" s="29"/>
      <c r="AC460" s="29"/>
      <c r="AD460" s="29"/>
      <c r="AE460" s="29"/>
      <c r="AR460" s="199" t="s">
        <v>219</v>
      </c>
      <c r="AT460" s="199" t="s">
        <v>126</v>
      </c>
      <c r="AU460" s="199" t="s">
        <v>80</v>
      </c>
      <c r="AY460" s="14" t="s">
        <v>123</v>
      </c>
      <c r="BE460" s="200">
        <f>IF(N460="základní",J460,0)</f>
        <v>65400</v>
      </c>
      <c r="BF460" s="200">
        <f>IF(N460="snížená",J460,0)</f>
        <v>0</v>
      </c>
      <c r="BG460" s="200">
        <f>IF(N460="zákl. přenesená",J460,0)</f>
        <v>0</v>
      </c>
      <c r="BH460" s="200">
        <f>IF(N460="sníž. přenesená",J460,0)</f>
        <v>0</v>
      </c>
      <c r="BI460" s="200">
        <f>IF(N460="nulová",J460,0)</f>
        <v>0</v>
      </c>
      <c r="BJ460" s="14" t="s">
        <v>78</v>
      </c>
      <c r="BK460" s="200">
        <f>ROUND(I460*H460,2)</f>
        <v>65400</v>
      </c>
      <c r="BL460" s="14" t="s">
        <v>219</v>
      </c>
      <c r="BM460" s="199" t="s">
        <v>845</v>
      </c>
    </row>
    <row r="461" s="2" customFormat="1">
      <c r="A461" s="29"/>
      <c r="B461" s="30"/>
      <c r="C461" s="31"/>
      <c r="D461" s="201" t="s">
        <v>133</v>
      </c>
      <c r="E461" s="31"/>
      <c r="F461" s="202" t="s">
        <v>846</v>
      </c>
      <c r="G461" s="31"/>
      <c r="H461" s="31"/>
      <c r="I461" s="31"/>
      <c r="J461" s="31"/>
      <c r="K461" s="31"/>
      <c r="L461" s="35"/>
      <c r="M461" s="203"/>
      <c r="N461" s="204"/>
      <c r="O461" s="74"/>
      <c r="P461" s="74"/>
      <c r="Q461" s="74"/>
      <c r="R461" s="74"/>
      <c r="S461" s="74"/>
      <c r="T461" s="75"/>
      <c r="U461" s="29"/>
      <c r="V461" s="29"/>
      <c r="W461" s="29"/>
      <c r="X461" s="29"/>
      <c r="Y461" s="29"/>
      <c r="Z461" s="29"/>
      <c r="AA461" s="29"/>
      <c r="AB461" s="29"/>
      <c r="AC461" s="29"/>
      <c r="AD461" s="29"/>
      <c r="AE461" s="29"/>
      <c r="AT461" s="14" t="s">
        <v>133</v>
      </c>
      <c r="AU461" s="14" t="s">
        <v>80</v>
      </c>
    </row>
    <row r="462" s="2" customFormat="1">
      <c r="A462" s="29"/>
      <c r="B462" s="30"/>
      <c r="C462" s="31"/>
      <c r="D462" s="205" t="s">
        <v>135</v>
      </c>
      <c r="E462" s="31"/>
      <c r="F462" s="206" t="s">
        <v>847</v>
      </c>
      <c r="G462" s="31"/>
      <c r="H462" s="31"/>
      <c r="I462" s="31"/>
      <c r="J462" s="31"/>
      <c r="K462" s="31"/>
      <c r="L462" s="35"/>
      <c r="M462" s="203"/>
      <c r="N462" s="204"/>
      <c r="O462" s="74"/>
      <c r="P462" s="74"/>
      <c r="Q462" s="74"/>
      <c r="R462" s="74"/>
      <c r="S462" s="74"/>
      <c r="T462" s="75"/>
      <c r="U462" s="29"/>
      <c r="V462" s="29"/>
      <c r="W462" s="29"/>
      <c r="X462" s="29"/>
      <c r="Y462" s="29"/>
      <c r="Z462" s="29"/>
      <c r="AA462" s="29"/>
      <c r="AB462" s="29"/>
      <c r="AC462" s="29"/>
      <c r="AD462" s="29"/>
      <c r="AE462" s="29"/>
      <c r="AT462" s="14" t="s">
        <v>135</v>
      </c>
      <c r="AU462" s="14" t="s">
        <v>80</v>
      </c>
    </row>
    <row r="463" s="12" customFormat="1" ht="22.8" customHeight="1">
      <c r="A463" s="12"/>
      <c r="B463" s="174"/>
      <c r="C463" s="175"/>
      <c r="D463" s="176" t="s">
        <v>69</v>
      </c>
      <c r="E463" s="187" t="s">
        <v>848</v>
      </c>
      <c r="F463" s="187" t="s">
        <v>849</v>
      </c>
      <c r="G463" s="175"/>
      <c r="H463" s="175"/>
      <c r="I463" s="175"/>
      <c r="J463" s="188">
        <f>BK463</f>
        <v>15656000</v>
      </c>
      <c r="K463" s="175"/>
      <c r="L463" s="179"/>
      <c r="M463" s="180"/>
      <c r="N463" s="181"/>
      <c r="O463" s="181"/>
      <c r="P463" s="182">
        <f>SUM(P464:P475)</f>
        <v>21130</v>
      </c>
      <c r="Q463" s="181"/>
      <c r="R463" s="182">
        <f>SUM(R464:R475)</f>
        <v>115.3</v>
      </c>
      <c r="S463" s="181"/>
      <c r="T463" s="183">
        <f>SUM(T464:T475)</f>
        <v>15.5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184" t="s">
        <v>80</v>
      </c>
      <c r="AT463" s="185" t="s">
        <v>69</v>
      </c>
      <c r="AU463" s="185" t="s">
        <v>78</v>
      </c>
      <c r="AY463" s="184" t="s">
        <v>123</v>
      </c>
      <c r="BK463" s="186">
        <f>SUM(BK464:BK475)</f>
        <v>15656000</v>
      </c>
    </row>
    <row r="464" s="2" customFormat="1" ht="16.5" customHeight="1">
      <c r="A464" s="29"/>
      <c r="B464" s="30"/>
      <c r="C464" s="189" t="s">
        <v>850</v>
      </c>
      <c r="D464" s="189" t="s">
        <v>126</v>
      </c>
      <c r="E464" s="190" t="s">
        <v>851</v>
      </c>
      <c r="F464" s="191" t="s">
        <v>852</v>
      </c>
      <c r="G464" s="192" t="s">
        <v>139</v>
      </c>
      <c r="H464" s="193">
        <v>50000</v>
      </c>
      <c r="I464" s="194">
        <v>39.100000000000001</v>
      </c>
      <c r="J464" s="194">
        <f>ROUND(I464*H464,2)</f>
        <v>1955000</v>
      </c>
      <c r="K464" s="191" t="s">
        <v>130</v>
      </c>
      <c r="L464" s="35"/>
      <c r="M464" s="195" t="s">
        <v>17</v>
      </c>
      <c r="N464" s="196" t="s">
        <v>41</v>
      </c>
      <c r="O464" s="197">
        <v>0.073999999999999996</v>
      </c>
      <c r="P464" s="197">
        <f>O464*H464</f>
        <v>3700</v>
      </c>
      <c r="Q464" s="197">
        <v>0.001</v>
      </c>
      <c r="R464" s="197">
        <f>Q464*H464</f>
        <v>50</v>
      </c>
      <c r="S464" s="197">
        <v>0.00031</v>
      </c>
      <c r="T464" s="198">
        <f>S464*H464</f>
        <v>15.5</v>
      </c>
      <c r="U464" s="29"/>
      <c r="V464" s="29"/>
      <c r="W464" s="29"/>
      <c r="X464" s="29"/>
      <c r="Y464" s="29"/>
      <c r="Z464" s="29"/>
      <c r="AA464" s="29"/>
      <c r="AB464" s="29"/>
      <c r="AC464" s="29"/>
      <c r="AD464" s="29"/>
      <c r="AE464" s="29"/>
      <c r="AR464" s="199" t="s">
        <v>219</v>
      </c>
      <c r="AT464" s="199" t="s">
        <v>126</v>
      </c>
      <c r="AU464" s="199" t="s">
        <v>80</v>
      </c>
      <c r="AY464" s="14" t="s">
        <v>123</v>
      </c>
      <c r="BE464" s="200">
        <f>IF(N464="základní",J464,0)</f>
        <v>1955000</v>
      </c>
      <c r="BF464" s="200">
        <f>IF(N464="snížená",J464,0)</f>
        <v>0</v>
      </c>
      <c r="BG464" s="200">
        <f>IF(N464="zákl. přenesená",J464,0)</f>
        <v>0</v>
      </c>
      <c r="BH464" s="200">
        <f>IF(N464="sníž. přenesená",J464,0)</f>
        <v>0</v>
      </c>
      <c r="BI464" s="200">
        <f>IF(N464="nulová",J464,0)</f>
        <v>0</v>
      </c>
      <c r="BJ464" s="14" t="s">
        <v>78</v>
      </c>
      <c r="BK464" s="200">
        <f>ROUND(I464*H464,2)</f>
        <v>1955000</v>
      </c>
      <c r="BL464" s="14" t="s">
        <v>219</v>
      </c>
      <c r="BM464" s="199" t="s">
        <v>853</v>
      </c>
    </row>
    <row r="465" s="2" customFormat="1">
      <c r="A465" s="29"/>
      <c r="B465" s="30"/>
      <c r="C465" s="31"/>
      <c r="D465" s="201" t="s">
        <v>133</v>
      </c>
      <c r="E465" s="31"/>
      <c r="F465" s="202" t="s">
        <v>854</v>
      </c>
      <c r="G465" s="31"/>
      <c r="H465" s="31"/>
      <c r="I465" s="31"/>
      <c r="J465" s="31"/>
      <c r="K465" s="31"/>
      <c r="L465" s="35"/>
      <c r="M465" s="203"/>
      <c r="N465" s="204"/>
      <c r="O465" s="74"/>
      <c r="P465" s="74"/>
      <c r="Q465" s="74"/>
      <c r="R465" s="74"/>
      <c r="S465" s="74"/>
      <c r="T465" s="75"/>
      <c r="U465" s="29"/>
      <c r="V465" s="29"/>
      <c r="W465" s="29"/>
      <c r="X465" s="29"/>
      <c r="Y465" s="29"/>
      <c r="Z465" s="29"/>
      <c r="AA465" s="29"/>
      <c r="AB465" s="29"/>
      <c r="AC465" s="29"/>
      <c r="AD465" s="29"/>
      <c r="AE465" s="29"/>
      <c r="AT465" s="14" t="s">
        <v>133</v>
      </c>
      <c r="AU465" s="14" t="s">
        <v>80</v>
      </c>
    </row>
    <row r="466" s="2" customFormat="1">
      <c r="A466" s="29"/>
      <c r="B466" s="30"/>
      <c r="C466" s="31"/>
      <c r="D466" s="205" t="s">
        <v>135</v>
      </c>
      <c r="E466" s="31"/>
      <c r="F466" s="206" t="s">
        <v>855</v>
      </c>
      <c r="G466" s="31"/>
      <c r="H466" s="31"/>
      <c r="I466" s="31"/>
      <c r="J466" s="31"/>
      <c r="K466" s="31"/>
      <c r="L466" s="35"/>
      <c r="M466" s="203"/>
      <c r="N466" s="204"/>
      <c r="O466" s="74"/>
      <c r="P466" s="74"/>
      <c r="Q466" s="74"/>
      <c r="R466" s="74"/>
      <c r="S466" s="74"/>
      <c r="T466" s="75"/>
      <c r="U466" s="29"/>
      <c r="V466" s="29"/>
      <c r="W466" s="29"/>
      <c r="X466" s="29"/>
      <c r="Y466" s="29"/>
      <c r="Z466" s="29"/>
      <c r="AA466" s="29"/>
      <c r="AB466" s="29"/>
      <c r="AC466" s="29"/>
      <c r="AD466" s="29"/>
      <c r="AE466" s="29"/>
      <c r="AT466" s="14" t="s">
        <v>135</v>
      </c>
      <c r="AU466" s="14" t="s">
        <v>80</v>
      </c>
    </row>
    <row r="467" s="2" customFormat="1" ht="21.75" customHeight="1">
      <c r="A467" s="29"/>
      <c r="B467" s="30"/>
      <c r="C467" s="189" t="s">
        <v>856</v>
      </c>
      <c r="D467" s="189" t="s">
        <v>126</v>
      </c>
      <c r="E467" s="190" t="s">
        <v>857</v>
      </c>
      <c r="F467" s="191" t="s">
        <v>858</v>
      </c>
      <c r="G467" s="192" t="s">
        <v>139</v>
      </c>
      <c r="H467" s="193">
        <v>30000</v>
      </c>
      <c r="I467" s="194">
        <v>21.699999999999999</v>
      </c>
      <c r="J467" s="194">
        <f>ROUND(I467*H467,2)</f>
        <v>651000</v>
      </c>
      <c r="K467" s="191" t="s">
        <v>130</v>
      </c>
      <c r="L467" s="35"/>
      <c r="M467" s="195" t="s">
        <v>17</v>
      </c>
      <c r="N467" s="196" t="s">
        <v>41</v>
      </c>
      <c r="O467" s="197">
        <v>0.031</v>
      </c>
      <c r="P467" s="197">
        <f>O467*H467</f>
        <v>930</v>
      </c>
      <c r="Q467" s="197">
        <v>0.00021000000000000001</v>
      </c>
      <c r="R467" s="197">
        <f>Q467*H467</f>
        <v>6.2999999999999998</v>
      </c>
      <c r="S467" s="197">
        <v>0</v>
      </c>
      <c r="T467" s="198">
        <f>S467*H467</f>
        <v>0</v>
      </c>
      <c r="U467" s="29"/>
      <c r="V467" s="29"/>
      <c r="W467" s="29"/>
      <c r="X467" s="29"/>
      <c r="Y467" s="29"/>
      <c r="Z467" s="29"/>
      <c r="AA467" s="29"/>
      <c r="AB467" s="29"/>
      <c r="AC467" s="29"/>
      <c r="AD467" s="29"/>
      <c r="AE467" s="29"/>
      <c r="AR467" s="199" t="s">
        <v>219</v>
      </c>
      <c r="AT467" s="199" t="s">
        <v>126</v>
      </c>
      <c r="AU467" s="199" t="s">
        <v>80</v>
      </c>
      <c r="AY467" s="14" t="s">
        <v>123</v>
      </c>
      <c r="BE467" s="200">
        <f>IF(N467="základní",J467,0)</f>
        <v>651000</v>
      </c>
      <c r="BF467" s="200">
        <f>IF(N467="snížená",J467,0)</f>
        <v>0</v>
      </c>
      <c r="BG467" s="200">
        <f>IF(N467="zákl. přenesená",J467,0)</f>
        <v>0</v>
      </c>
      <c r="BH467" s="200">
        <f>IF(N467="sníž. přenesená",J467,0)</f>
        <v>0</v>
      </c>
      <c r="BI467" s="200">
        <f>IF(N467="nulová",J467,0)</f>
        <v>0</v>
      </c>
      <c r="BJ467" s="14" t="s">
        <v>78</v>
      </c>
      <c r="BK467" s="200">
        <f>ROUND(I467*H467,2)</f>
        <v>651000</v>
      </c>
      <c r="BL467" s="14" t="s">
        <v>219</v>
      </c>
      <c r="BM467" s="199" t="s">
        <v>859</v>
      </c>
    </row>
    <row r="468" s="2" customFormat="1">
      <c r="A468" s="29"/>
      <c r="B468" s="30"/>
      <c r="C468" s="31"/>
      <c r="D468" s="201" t="s">
        <v>133</v>
      </c>
      <c r="E468" s="31"/>
      <c r="F468" s="202" t="s">
        <v>860</v>
      </c>
      <c r="G468" s="31"/>
      <c r="H468" s="31"/>
      <c r="I468" s="31"/>
      <c r="J468" s="31"/>
      <c r="K468" s="31"/>
      <c r="L468" s="35"/>
      <c r="M468" s="203"/>
      <c r="N468" s="204"/>
      <c r="O468" s="74"/>
      <c r="P468" s="74"/>
      <c r="Q468" s="74"/>
      <c r="R468" s="74"/>
      <c r="S468" s="74"/>
      <c r="T468" s="75"/>
      <c r="U468" s="29"/>
      <c r="V468" s="29"/>
      <c r="W468" s="29"/>
      <c r="X468" s="29"/>
      <c r="Y468" s="29"/>
      <c r="Z468" s="29"/>
      <c r="AA468" s="29"/>
      <c r="AB468" s="29"/>
      <c r="AC468" s="29"/>
      <c r="AD468" s="29"/>
      <c r="AE468" s="29"/>
      <c r="AT468" s="14" t="s">
        <v>133</v>
      </c>
      <c r="AU468" s="14" t="s">
        <v>80</v>
      </c>
    </row>
    <row r="469" s="2" customFormat="1">
      <c r="A469" s="29"/>
      <c r="B469" s="30"/>
      <c r="C469" s="31"/>
      <c r="D469" s="205" t="s">
        <v>135</v>
      </c>
      <c r="E469" s="31"/>
      <c r="F469" s="206" t="s">
        <v>861</v>
      </c>
      <c r="G469" s="31"/>
      <c r="H469" s="31"/>
      <c r="I469" s="31"/>
      <c r="J469" s="31"/>
      <c r="K469" s="31"/>
      <c r="L469" s="35"/>
      <c r="M469" s="203"/>
      <c r="N469" s="204"/>
      <c r="O469" s="74"/>
      <c r="P469" s="74"/>
      <c r="Q469" s="74"/>
      <c r="R469" s="74"/>
      <c r="S469" s="74"/>
      <c r="T469" s="75"/>
      <c r="U469" s="29"/>
      <c r="V469" s="29"/>
      <c r="W469" s="29"/>
      <c r="X469" s="29"/>
      <c r="Y469" s="29"/>
      <c r="Z469" s="29"/>
      <c r="AA469" s="29"/>
      <c r="AB469" s="29"/>
      <c r="AC469" s="29"/>
      <c r="AD469" s="29"/>
      <c r="AE469" s="29"/>
      <c r="AT469" s="14" t="s">
        <v>135</v>
      </c>
      <c r="AU469" s="14" t="s">
        <v>80</v>
      </c>
    </row>
    <row r="470" s="2" customFormat="1" ht="33" customHeight="1">
      <c r="A470" s="29"/>
      <c r="B470" s="30"/>
      <c r="C470" s="189" t="s">
        <v>862</v>
      </c>
      <c r="D470" s="189" t="s">
        <v>126</v>
      </c>
      <c r="E470" s="190" t="s">
        <v>863</v>
      </c>
      <c r="F470" s="191" t="s">
        <v>864</v>
      </c>
      <c r="G470" s="192" t="s">
        <v>139</v>
      </c>
      <c r="H470" s="193">
        <v>100000</v>
      </c>
      <c r="I470" s="194">
        <v>84.299999999999997</v>
      </c>
      <c r="J470" s="194">
        <f>ROUND(I470*H470,2)</f>
        <v>8430000</v>
      </c>
      <c r="K470" s="191" t="s">
        <v>130</v>
      </c>
      <c r="L470" s="35"/>
      <c r="M470" s="195" t="s">
        <v>17</v>
      </c>
      <c r="N470" s="196" t="s">
        <v>41</v>
      </c>
      <c r="O470" s="197">
        <v>0.10100000000000001</v>
      </c>
      <c r="P470" s="197">
        <f>O470*H470</f>
        <v>10100</v>
      </c>
      <c r="Q470" s="197">
        <v>0.00029999999999999997</v>
      </c>
      <c r="R470" s="197">
        <f>Q470*H470</f>
        <v>29.999999999999996</v>
      </c>
      <c r="S470" s="197">
        <v>0</v>
      </c>
      <c r="T470" s="198">
        <f>S470*H470</f>
        <v>0</v>
      </c>
      <c r="U470" s="29"/>
      <c r="V470" s="29"/>
      <c r="W470" s="29"/>
      <c r="X470" s="29"/>
      <c r="Y470" s="29"/>
      <c r="Z470" s="29"/>
      <c r="AA470" s="29"/>
      <c r="AB470" s="29"/>
      <c r="AC470" s="29"/>
      <c r="AD470" s="29"/>
      <c r="AE470" s="29"/>
      <c r="AR470" s="199" t="s">
        <v>219</v>
      </c>
      <c r="AT470" s="199" t="s">
        <v>126</v>
      </c>
      <c r="AU470" s="199" t="s">
        <v>80</v>
      </c>
      <c r="AY470" s="14" t="s">
        <v>123</v>
      </c>
      <c r="BE470" s="200">
        <f>IF(N470="základní",J470,0)</f>
        <v>8430000</v>
      </c>
      <c r="BF470" s="200">
        <f>IF(N470="snížená",J470,0)</f>
        <v>0</v>
      </c>
      <c r="BG470" s="200">
        <f>IF(N470="zákl. přenesená",J470,0)</f>
        <v>0</v>
      </c>
      <c r="BH470" s="200">
        <f>IF(N470="sníž. přenesená",J470,0)</f>
        <v>0</v>
      </c>
      <c r="BI470" s="200">
        <f>IF(N470="nulová",J470,0)</f>
        <v>0</v>
      </c>
      <c r="BJ470" s="14" t="s">
        <v>78</v>
      </c>
      <c r="BK470" s="200">
        <f>ROUND(I470*H470,2)</f>
        <v>8430000</v>
      </c>
      <c r="BL470" s="14" t="s">
        <v>219</v>
      </c>
      <c r="BM470" s="199" t="s">
        <v>865</v>
      </c>
    </row>
    <row r="471" s="2" customFormat="1">
      <c r="A471" s="29"/>
      <c r="B471" s="30"/>
      <c r="C471" s="31"/>
      <c r="D471" s="201" t="s">
        <v>133</v>
      </c>
      <c r="E471" s="31"/>
      <c r="F471" s="202" t="s">
        <v>866</v>
      </c>
      <c r="G471" s="31"/>
      <c r="H471" s="31"/>
      <c r="I471" s="31"/>
      <c r="J471" s="31"/>
      <c r="K471" s="31"/>
      <c r="L471" s="35"/>
      <c r="M471" s="203"/>
      <c r="N471" s="204"/>
      <c r="O471" s="74"/>
      <c r="P471" s="74"/>
      <c r="Q471" s="74"/>
      <c r="R471" s="74"/>
      <c r="S471" s="74"/>
      <c r="T471" s="75"/>
      <c r="U471" s="29"/>
      <c r="V471" s="29"/>
      <c r="W471" s="29"/>
      <c r="X471" s="29"/>
      <c r="Y471" s="29"/>
      <c r="Z471" s="29"/>
      <c r="AA471" s="29"/>
      <c r="AB471" s="29"/>
      <c r="AC471" s="29"/>
      <c r="AD471" s="29"/>
      <c r="AE471" s="29"/>
      <c r="AT471" s="14" t="s">
        <v>133</v>
      </c>
      <c r="AU471" s="14" t="s">
        <v>80</v>
      </c>
    </row>
    <row r="472" s="2" customFormat="1">
      <c r="A472" s="29"/>
      <c r="B472" s="30"/>
      <c r="C472" s="31"/>
      <c r="D472" s="205" t="s">
        <v>135</v>
      </c>
      <c r="E472" s="31"/>
      <c r="F472" s="206" t="s">
        <v>867</v>
      </c>
      <c r="G472" s="31"/>
      <c r="H472" s="31"/>
      <c r="I472" s="31"/>
      <c r="J472" s="31"/>
      <c r="K472" s="31"/>
      <c r="L472" s="35"/>
      <c r="M472" s="203"/>
      <c r="N472" s="204"/>
      <c r="O472" s="74"/>
      <c r="P472" s="74"/>
      <c r="Q472" s="74"/>
      <c r="R472" s="74"/>
      <c r="S472" s="74"/>
      <c r="T472" s="75"/>
      <c r="U472" s="29"/>
      <c r="V472" s="29"/>
      <c r="W472" s="29"/>
      <c r="X472" s="29"/>
      <c r="Y472" s="29"/>
      <c r="Z472" s="29"/>
      <c r="AA472" s="29"/>
      <c r="AB472" s="29"/>
      <c r="AC472" s="29"/>
      <c r="AD472" s="29"/>
      <c r="AE472" s="29"/>
      <c r="AT472" s="14" t="s">
        <v>135</v>
      </c>
      <c r="AU472" s="14" t="s">
        <v>80</v>
      </c>
    </row>
    <row r="473" s="2" customFormat="1" ht="24.15" customHeight="1">
      <c r="A473" s="29"/>
      <c r="B473" s="30"/>
      <c r="C473" s="189" t="s">
        <v>868</v>
      </c>
      <c r="D473" s="189" t="s">
        <v>126</v>
      </c>
      <c r="E473" s="190" t="s">
        <v>869</v>
      </c>
      <c r="F473" s="191" t="s">
        <v>870</v>
      </c>
      <c r="G473" s="192" t="s">
        <v>139</v>
      </c>
      <c r="H473" s="193">
        <v>100000</v>
      </c>
      <c r="I473" s="194">
        <v>46.200000000000003</v>
      </c>
      <c r="J473" s="194">
        <f>ROUND(I473*H473,2)</f>
        <v>4620000</v>
      </c>
      <c r="K473" s="191" t="s">
        <v>130</v>
      </c>
      <c r="L473" s="35"/>
      <c r="M473" s="195" t="s">
        <v>17</v>
      </c>
      <c r="N473" s="196" t="s">
        <v>41</v>
      </c>
      <c r="O473" s="197">
        <v>0.064000000000000001</v>
      </c>
      <c r="P473" s="197">
        <f>O473*H473</f>
        <v>6400</v>
      </c>
      <c r="Q473" s="197">
        <v>0.00029</v>
      </c>
      <c r="R473" s="197">
        <f>Q473*H473</f>
        <v>29</v>
      </c>
      <c r="S473" s="197">
        <v>0</v>
      </c>
      <c r="T473" s="198">
        <f>S473*H473</f>
        <v>0</v>
      </c>
      <c r="U473" s="29"/>
      <c r="V473" s="29"/>
      <c r="W473" s="29"/>
      <c r="X473" s="29"/>
      <c r="Y473" s="29"/>
      <c r="Z473" s="29"/>
      <c r="AA473" s="29"/>
      <c r="AB473" s="29"/>
      <c r="AC473" s="29"/>
      <c r="AD473" s="29"/>
      <c r="AE473" s="29"/>
      <c r="AR473" s="199" t="s">
        <v>219</v>
      </c>
      <c r="AT473" s="199" t="s">
        <v>126</v>
      </c>
      <c r="AU473" s="199" t="s">
        <v>80</v>
      </c>
      <c r="AY473" s="14" t="s">
        <v>123</v>
      </c>
      <c r="BE473" s="200">
        <f>IF(N473="základní",J473,0)</f>
        <v>4620000</v>
      </c>
      <c r="BF473" s="200">
        <f>IF(N473="snížená",J473,0)</f>
        <v>0</v>
      </c>
      <c r="BG473" s="200">
        <f>IF(N473="zákl. přenesená",J473,0)</f>
        <v>0</v>
      </c>
      <c r="BH473" s="200">
        <f>IF(N473="sníž. přenesená",J473,0)</f>
        <v>0</v>
      </c>
      <c r="BI473" s="200">
        <f>IF(N473="nulová",J473,0)</f>
        <v>0</v>
      </c>
      <c r="BJ473" s="14" t="s">
        <v>78</v>
      </c>
      <c r="BK473" s="200">
        <f>ROUND(I473*H473,2)</f>
        <v>4620000</v>
      </c>
      <c r="BL473" s="14" t="s">
        <v>219</v>
      </c>
      <c r="BM473" s="199" t="s">
        <v>871</v>
      </c>
    </row>
    <row r="474" s="2" customFormat="1">
      <c r="A474" s="29"/>
      <c r="B474" s="30"/>
      <c r="C474" s="31"/>
      <c r="D474" s="201" t="s">
        <v>133</v>
      </c>
      <c r="E474" s="31"/>
      <c r="F474" s="202" t="s">
        <v>872</v>
      </c>
      <c r="G474" s="31"/>
      <c r="H474" s="31"/>
      <c r="I474" s="31"/>
      <c r="J474" s="31"/>
      <c r="K474" s="31"/>
      <c r="L474" s="35"/>
      <c r="M474" s="203"/>
      <c r="N474" s="204"/>
      <c r="O474" s="74"/>
      <c r="P474" s="74"/>
      <c r="Q474" s="74"/>
      <c r="R474" s="74"/>
      <c r="S474" s="74"/>
      <c r="T474" s="75"/>
      <c r="U474" s="29"/>
      <c r="V474" s="29"/>
      <c r="W474" s="29"/>
      <c r="X474" s="29"/>
      <c r="Y474" s="29"/>
      <c r="Z474" s="29"/>
      <c r="AA474" s="29"/>
      <c r="AB474" s="29"/>
      <c r="AC474" s="29"/>
      <c r="AD474" s="29"/>
      <c r="AE474" s="29"/>
      <c r="AT474" s="14" t="s">
        <v>133</v>
      </c>
      <c r="AU474" s="14" t="s">
        <v>80</v>
      </c>
    </row>
    <row r="475" s="2" customFormat="1">
      <c r="A475" s="29"/>
      <c r="B475" s="30"/>
      <c r="C475" s="31"/>
      <c r="D475" s="205" t="s">
        <v>135</v>
      </c>
      <c r="E475" s="31"/>
      <c r="F475" s="206" t="s">
        <v>873</v>
      </c>
      <c r="G475" s="31"/>
      <c r="H475" s="31"/>
      <c r="I475" s="31"/>
      <c r="J475" s="31"/>
      <c r="K475" s="31"/>
      <c r="L475" s="35"/>
      <c r="M475" s="216"/>
      <c r="N475" s="217"/>
      <c r="O475" s="218"/>
      <c r="P475" s="218"/>
      <c r="Q475" s="218"/>
      <c r="R475" s="218"/>
      <c r="S475" s="218"/>
      <c r="T475" s="219"/>
      <c r="U475" s="29"/>
      <c r="V475" s="29"/>
      <c r="W475" s="29"/>
      <c r="X475" s="29"/>
      <c r="Y475" s="29"/>
      <c r="Z475" s="29"/>
      <c r="AA475" s="29"/>
      <c r="AB475" s="29"/>
      <c r="AC475" s="29"/>
      <c r="AD475" s="29"/>
      <c r="AE475" s="29"/>
      <c r="AT475" s="14" t="s">
        <v>135</v>
      </c>
      <c r="AU475" s="14" t="s">
        <v>80</v>
      </c>
    </row>
    <row r="476" s="2" customFormat="1" ht="6.96" customHeight="1">
      <c r="A476" s="29"/>
      <c r="B476" s="49"/>
      <c r="C476" s="50"/>
      <c r="D476" s="50"/>
      <c r="E476" s="50"/>
      <c r="F476" s="50"/>
      <c r="G476" s="50"/>
      <c r="H476" s="50"/>
      <c r="I476" s="50"/>
      <c r="J476" s="50"/>
      <c r="K476" s="50"/>
      <c r="L476" s="35"/>
      <c r="M476" s="29"/>
      <c r="O476" s="29"/>
      <c r="P476" s="29"/>
      <c r="Q476" s="29"/>
      <c r="R476" s="29"/>
      <c r="S476" s="29"/>
      <c r="T476" s="29"/>
      <c r="U476" s="29"/>
      <c r="V476" s="29"/>
      <c r="W476" s="29"/>
      <c r="X476" s="29"/>
      <c r="Y476" s="29"/>
      <c r="Z476" s="29"/>
      <c r="AA476" s="29"/>
      <c r="AB476" s="29"/>
      <c r="AC476" s="29"/>
      <c r="AD476" s="29"/>
      <c r="AE476" s="29"/>
    </row>
  </sheetData>
  <sheetProtection sheet="1" autoFilter="0" formatColumns="0" formatRows="0" objects="1" scenarios="1" spinCount="100000" saltValue="TkDjr5J2cDKqi2HRNYryzs9QE4sdjDOwTh4DvmC0Owmk7KB9eI5wZ8LFK/SxR64VOtKZ98a6mQTUWz5lcVVocA==" hashValue="SOefEOF+7tF2FpXcm/jishp22dYbIl5pZCu6T/viDl8J2/QuGQj77pklCuCqWyOh6QGZVL1NXeHqPG6oCsIyNw==" algorithmName="SHA-512" password="CC35"/>
  <autoFilter ref="C98:K475"/>
  <mergeCells count="8">
    <mergeCell ref="E7:H7"/>
    <mergeCell ref="E9:H9"/>
    <mergeCell ref="E27:H27"/>
    <mergeCell ref="E48:H48"/>
    <mergeCell ref="E50:H50"/>
    <mergeCell ref="E89:H89"/>
    <mergeCell ref="E91:H91"/>
    <mergeCell ref="L2:V2"/>
  </mergeCells>
  <hyperlinks>
    <hyperlink ref="F104" r:id="rId1" display="https://podminky.urs.cz/item/CS_URS_2024_02/340235212"/>
    <hyperlink ref="F107" r:id="rId2" display="https://podminky.urs.cz/item/CS_URS_2024_02/340271035"/>
    <hyperlink ref="F110" r:id="rId3" display="https://podminky.urs.cz/item/CS_URS_2024_02/342272225"/>
    <hyperlink ref="F113" r:id="rId4" display="https://podminky.urs.cz/item/CS_URS_2024_02/342272245"/>
    <hyperlink ref="F116" r:id="rId5" display="https://podminky.urs.cz/item/CS_URS_2024_02/346272216"/>
    <hyperlink ref="F120" r:id="rId6" display="https://podminky.urs.cz/item/CS_URS_2024_02/612135101"/>
    <hyperlink ref="F123" r:id="rId7" display="https://podminky.urs.cz/item/CS_URS_2024_02/612142001"/>
    <hyperlink ref="F126" r:id="rId8" display="https://podminky.urs.cz/item/CS_URS_2024_02/612311131"/>
    <hyperlink ref="F129" r:id="rId9" display="https://podminky.urs.cz/item/CS_URS_2024_02/612321111"/>
    <hyperlink ref="F132" r:id="rId10" display="https://podminky.urs.cz/item/CS_URS_2024_02/612325211"/>
    <hyperlink ref="F135" r:id="rId11" display="https://podminky.urs.cz/item/CS_URS_2024_02/619995001"/>
    <hyperlink ref="F138" r:id="rId12" display="https://podminky.urs.cz/item/CS_URS_2024_02/631311112"/>
    <hyperlink ref="F141" r:id="rId13" display="https://podminky.urs.cz/item/CS_URS_2024_02/642944121"/>
    <hyperlink ref="F149" r:id="rId14" display="https://podminky.urs.cz/item/CS_URS_2024_02/949101111"/>
    <hyperlink ref="F152" r:id="rId15" display="https://podminky.urs.cz/item/CS_URS_2024_02/949111211"/>
    <hyperlink ref="F155" r:id="rId16" display="https://podminky.urs.cz/item/CS_URS_2024_02/949111812"/>
    <hyperlink ref="F158" r:id="rId17" display="https://podminky.urs.cz/item/CS_URS_2024_02/952901111"/>
    <hyperlink ref="F161" r:id="rId18" display="https://podminky.urs.cz/item/CS_URS_2024_02/962031133"/>
    <hyperlink ref="F164" r:id="rId19" display="https://podminky.urs.cz/item/CS_URS_2024_02/968062355"/>
    <hyperlink ref="F167" r:id="rId20" display="https://podminky.urs.cz/item/CS_URS_2024_02/968072455"/>
    <hyperlink ref="F172" r:id="rId21" display="https://podminky.urs.cz/item/CS_URS_2024_02/971033331"/>
    <hyperlink ref="F175" r:id="rId22" display="https://podminky.urs.cz/item/CS_URS_2024_02/971033341"/>
    <hyperlink ref="F178" r:id="rId23" display="https://podminky.urs.cz/item/CS_URS_2024_02/971033631"/>
    <hyperlink ref="F181" r:id="rId24" display="https://podminky.urs.cz/item/CS_URS_2024_02/972054241"/>
    <hyperlink ref="F184" r:id="rId25" display="https://podminky.urs.cz/item/CS_URS_2024_02/974031144"/>
    <hyperlink ref="F188" r:id="rId26" display="https://podminky.urs.cz/item/CS_URS_2024_02/997013211"/>
    <hyperlink ref="F191" r:id="rId27" display="https://podminky.urs.cz/item/CS_URS_2024_02/997013509"/>
    <hyperlink ref="F194" r:id="rId28" display="https://podminky.urs.cz/item/CS_URS_2024_02/997013511"/>
    <hyperlink ref="F200" r:id="rId29" display="https://podminky.urs.cz/item/CS_URS_2024_02/998011001"/>
    <hyperlink ref="F205" r:id="rId30" display="https://podminky.urs.cz/item/CS_URS_2024_02/721140802"/>
    <hyperlink ref="F208" r:id="rId31" display="https://podminky.urs.cz/item/CS_URS_2024_02/721174025"/>
    <hyperlink ref="F211" r:id="rId32" display="https://podminky.urs.cz/item/CS_URS_2024_02/721174043"/>
    <hyperlink ref="F214" r:id="rId33" display="https://podminky.urs.cz/item/CS_URS_2024_02/721174045"/>
    <hyperlink ref="F217" r:id="rId34" display="https://podminky.urs.cz/item/CS_URS_2024_02/721210812"/>
    <hyperlink ref="F220" r:id="rId35" display="https://podminky.urs.cz/item/CS_URS_2024_02/721211401"/>
    <hyperlink ref="F223" r:id="rId36" display="https://podminky.urs.cz/item/CS_URS_2024_02/721290111"/>
    <hyperlink ref="F226" r:id="rId37" display="https://podminky.urs.cz/item/CS_URS_2024_02/998721101"/>
    <hyperlink ref="F230" r:id="rId38" display="https://podminky.urs.cz/item/CS_URS_2024_02/722174002"/>
    <hyperlink ref="F233" r:id="rId39" display="https://podminky.urs.cz/item/CS_URS_2024_02/722181221"/>
    <hyperlink ref="F236" r:id="rId40" display="https://podminky.urs.cz/item/CS_URS_2024_02/722220111"/>
    <hyperlink ref="F239" r:id="rId41" display="https://podminky.urs.cz/item/CS_URS_2024_02/722232171"/>
    <hyperlink ref="F242" r:id="rId42" display="https://podminky.urs.cz/item/CS_URS_2024_02/722240122"/>
    <hyperlink ref="F245" r:id="rId43" display="https://podminky.urs.cz/item/CS_URS_2024_02/722290226"/>
    <hyperlink ref="F248" r:id="rId44" display="https://podminky.urs.cz/item/CS_URS_2024_02/722290234"/>
    <hyperlink ref="F251" r:id="rId45" display="https://podminky.urs.cz/item/CS_URS_2024_02/998722101"/>
    <hyperlink ref="F255" r:id="rId46" display="https://podminky.urs.cz/item/CS_URS_2024_02/725110811"/>
    <hyperlink ref="F258" r:id="rId47" display="https://podminky.urs.cz/item/CS_URS_2024_02/725112171"/>
    <hyperlink ref="F261" r:id="rId48" display="https://podminky.urs.cz/item/CS_URS_2024_02/725121502"/>
    <hyperlink ref="F264" r:id="rId49" display="https://podminky.urs.cz/item/CS_URS_2024_02/725210821"/>
    <hyperlink ref="F267" r:id="rId50" display="https://podminky.urs.cz/item/CS_URS_2024_02/725211603"/>
    <hyperlink ref="F270" r:id="rId51" display="https://podminky.urs.cz/item/CS_URS_2024_02/725244204"/>
    <hyperlink ref="F273" r:id="rId52" display="https://podminky.urs.cz/item/CS_URS_2024_02/725244312"/>
    <hyperlink ref="F280" r:id="rId53" display="https://podminky.urs.cz/item/CS_URS_2024_02/725330840"/>
    <hyperlink ref="F283" r:id="rId54" display="https://podminky.urs.cz/item/CS_URS_2024_02/725820801"/>
    <hyperlink ref="F286" r:id="rId55" display="https://podminky.urs.cz/item/CS_URS_2024_02/725822611"/>
    <hyperlink ref="F289" r:id="rId56" display="https://podminky.urs.cz/item/CS_URS_2024_02/725841311"/>
    <hyperlink ref="F292" r:id="rId57" display="https://podminky.urs.cz/item/CS_URS_2024_02/725980123"/>
    <hyperlink ref="F295" r:id="rId58" display="https://podminky.urs.cz/item/CS_URS_2024_02/998725101"/>
    <hyperlink ref="F299" r:id="rId59" display="https://podminky.urs.cz/item/CS_URS_2024_02/735111810"/>
    <hyperlink ref="F302" r:id="rId60" display="https://podminky.urs.cz/item/CS_URS_2024_02/735141112"/>
    <hyperlink ref="F305" r:id="rId61" display="https://podminky.urs.cz/item/CS_URS_2024_02/735151399"/>
    <hyperlink ref="F316" r:id="rId62" display="https://podminky.urs.cz/item/CS_URS_2024_02/644941111"/>
    <hyperlink ref="F321" r:id="rId63" display="https://podminky.urs.cz/item/CS_URS_2024_02/751311092"/>
    <hyperlink ref="F324" r:id="rId64" display="https://podminky.urs.cz/item/CS_URS_2024_02/751510861"/>
    <hyperlink ref="F327" r:id="rId65" display="https://podminky.urs.cz/item/CS_URS_2024_02/953943111"/>
    <hyperlink ref="F330" r:id="rId66" display="https://podminky.urs.cz/item/CS_URS_2024_02/998751101"/>
    <hyperlink ref="F334" r:id="rId67" display="https://podminky.urs.cz/item/CS_URS_2024_02/763121411"/>
    <hyperlink ref="F337" r:id="rId68" display="https://podminky.urs.cz/item/CS_URS_2024_02/763131451"/>
    <hyperlink ref="F340" r:id="rId69" display="https://podminky.urs.cz/item/CS_URS_2024_02/763131751"/>
    <hyperlink ref="F345" r:id="rId70" display="https://podminky.urs.cz/item/CS_URS_2024_02/763431011"/>
    <hyperlink ref="F350" r:id="rId71" display="https://podminky.urs.cz/item/CS_URS_2024_02/998763301"/>
    <hyperlink ref="F354" r:id="rId72" display="https://podminky.urs.cz/item/CS_URS_2024_02/766622216"/>
    <hyperlink ref="F359" r:id="rId73" display="https://podminky.urs.cz/item/CS_URS_2024_02/766691914"/>
    <hyperlink ref="F366" r:id="rId74" display="https://podminky.urs.cz/item/CS_URS_2024_02/766695212"/>
    <hyperlink ref="F373" r:id="rId75" display="https://podminky.urs.cz/item/CS_URS_2024_02/998766101"/>
    <hyperlink ref="F377" r:id="rId76" display="https://podminky.urs.cz/item/CS_URS_2024_02/711193121"/>
    <hyperlink ref="F380" r:id="rId77" display="https://podminky.urs.cz/item/CS_URS_2024_02/771151012"/>
    <hyperlink ref="F383" r:id="rId78" display="https://podminky.urs.cz/item/CS_URS_2024_02/771573810"/>
    <hyperlink ref="F386" r:id="rId79" display="https://podminky.urs.cz/item/CS_URS_2024_02/771574112"/>
    <hyperlink ref="F391" r:id="rId80" display="https://podminky.urs.cz/item/CS_URS_2024_02/771591111"/>
    <hyperlink ref="F394" r:id="rId81" display="https://podminky.urs.cz/item/CS_URS_2024_02/776111311"/>
    <hyperlink ref="F397" r:id="rId82" display="https://podminky.urs.cz/item/CS_URS_2024_02/998771102"/>
    <hyperlink ref="F401" r:id="rId83" display="https://podminky.urs.cz/item/CS_URS_2024_02/776111311"/>
    <hyperlink ref="F406" r:id="rId84" display="https://podminky.urs.cz/item/CS_URS_2024_02/776141113"/>
    <hyperlink ref="F409" r:id="rId85" display="https://podminky.urs.cz/item/CS_URS_2024_02/776221111"/>
    <hyperlink ref="F414" r:id="rId86" display="https://podminky.urs.cz/item/CS_URS_2024_02/776223111"/>
    <hyperlink ref="F417" r:id="rId87" display="https://podminky.urs.cz/item/CS_URS_2024_02/776411111"/>
    <hyperlink ref="F422" r:id="rId88" display="https://podminky.urs.cz/item/CS_URS_2024_02/998776101"/>
    <hyperlink ref="F426" r:id="rId89" display="https://podminky.urs.cz/item/CS_URS_2024_02/711193131"/>
    <hyperlink ref="F429" r:id="rId90" display="https://podminky.urs.cz/item/CS_URS_2024_02/781121011"/>
    <hyperlink ref="F432" r:id="rId91" display="https://podminky.urs.cz/item/CS_URS_2024_02/781471810"/>
    <hyperlink ref="F435" r:id="rId92" display="https://podminky.urs.cz/item/CS_URS_2024_02/781474114"/>
    <hyperlink ref="F440" r:id="rId93" display="https://podminky.urs.cz/item/CS_URS_2024_02/781491021"/>
    <hyperlink ref="F449" r:id="rId94" display="https://podminky.urs.cz/item/CS_URS_2024_02/998781102"/>
    <hyperlink ref="F453" r:id="rId95" display="https://podminky.urs.cz/item/CS_URS_2024_02/783314201"/>
    <hyperlink ref="F456" r:id="rId96" display="https://podminky.urs.cz/item/CS_URS_2024_02/783317101"/>
    <hyperlink ref="F459" r:id="rId97" display="https://podminky.urs.cz/item/CS_URS_2024_02/783813131"/>
    <hyperlink ref="F462" r:id="rId98" display="https://podminky.urs.cz/item/CS_URS_2024_02/783817121"/>
    <hyperlink ref="F466" r:id="rId99" display="https://podminky.urs.cz/item/CS_URS_2024_02/784121001"/>
    <hyperlink ref="F469" r:id="rId100" display="https://podminky.urs.cz/item/CS_URS_2024_02/784181001"/>
    <hyperlink ref="F472" r:id="rId101" display="https://podminky.urs.cz/item/CS_URS_2024_02/784211111"/>
    <hyperlink ref="F475" r:id="rId102" display="https://podminky.urs.cz/item/CS_URS_2024_02/78422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0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2024-08-06T11:32:05Z</dcterms:created>
  <dcterms:modified xsi:type="dcterms:W3CDTF">2024-08-06T11:32:08Z</dcterms:modified>
</cp:coreProperties>
</file>